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plicitacao02\Downloads\"/>
    </mc:Choice>
  </mc:AlternateContent>
  <xr:revisionPtr revIDLastSave="0" documentId="13_ncr:1_{DAE398BD-0C89-481E-93B0-E63AB1503691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Resumo" sheetId="1" r:id="rId1"/>
    <sheet name="Planilha Analítica" sheetId="2" r:id="rId2"/>
    <sheet name="Itens Variáveis" sheetId="3" r:id="rId3"/>
    <sheet name="Parâmetro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2" i="4" l="1"/>
  <c r="C51" i="4"/>
  <c r="C42" i="4"/>
  <c r="C32" i="4"/>
  <c r="C24" i="4"/>
  <c r="C13" i="4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P34" i="2"/>
  <c r="P38" i="2" s="1"/>
  <c r="O34" i="2"/>
  <c r="O38" i="2" s="1"/>
  <c r="N34" i="2"/>
  <c r="N38" i="2" s="1"/>
  <c r="M34" i="2"/>
  <c r="M38" i="2" s="1"/>
  <c r="L34" i="2"/>
  <c r="L38" i="2" s="1"/>
  <c r="K34" i="2"/>
  <c r="K38" i="2" s="1"/>
  <c r="J34" i="2"/>
  <c r="J38" i="2" s="1"/>
  <c r="I34" i="2"/>
  <c r="I38" i="2" s="1"/>
  <c r="H34" i="2"/>
  <c r="H38" i="2" s="1"/>
  <c r="G34" i="2"/>
  <c r="G38" i="2" s="1"/>
  <c r="F34" i="2"/>
  <c r="F38" i="2" s="1"/>
  <c r="E34" i="2"/>
  <c r="E73" i="2" s="1"/>
  <c r="D34" i="2"/>
  <c r="D38" i="2" s="1"/>
  <c r="C34" i="2"/>
  <c r="C38" i="2" s="1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P17" i="2"/>
  <c r="P21" i="2" s="1"/>
  <c r="O17" i="2"/>
  <c r="O21" i="2" s="1"/>
  <c r="N17" i="2"/>
  <c r="N21" i="2" s="1"/>
  <c r="M17" i="2"/>
  <c r="M21" i="2" s="1"/>
  <c r="L17" i="2"/>
  <c r="L21" i="2" s="1"/>
  <c r="K17" i="2"/>
  <c r="K21" i="2" s="1"/>
  <c r="J17" i="2"/>
  <c r="J21" i="2" s="1"/>
  <c r="I17" i="2"/>
  <c r="I21" i="2" s="1"/>
  <c r="H17" i="2"/>
  <c r="H21" i="2" s="1"/>
  <c r="G17" i="2"/>
  <c r="G21" i="2" s="1"/>
  <c r="F17" i="2"/>
  <c r="F21" i="2" s="1"/>
  <c r="E17" i="2"/>
  <c r="E21" i="2" s="1"/>
  <c r="D17" i="2"/>
  <c r="D21" i="2" s="1"/>
  <c r="C17" i="2"/>
  <c r="C21" i="2" s="1"/>
  <c r="C19" i="1"/>
  <c r="C18" i="1"/>
  <c r="C17" i="1"/>
  <c r="C16" i="1"/>
  <c r="C15" i="1"/>
  <c r="C14" i="1"/>
  <c r="C13" i="1"/>
  <c r="C12" i="1"/>
  <c r="C11" i="1"/>
  <c r="C10" i="1"/>
  <c r="C9" i="1"/>
  <c r="C8" i="1"/>
  <c r="C20" i="1" s="1"/>
  <c r="C7" i="1"/>
  <c r="C6" i="1"/>
  <c r="C10" i="3" l="1"/>
  <c r="G31" i="2"/>
  <c r="G45" i="2"/>
  <c r="G42" i="2"/>
  <c r="G26" i="2"/>
  <c r="G25" i="2"/>
  <c r="G27" i="2" s="1"/>
  <c r="C14" i="3"/>
  <c r="E14" i="3" s="1"/>
  <c r="K42" i="2"/>
  <c r="K26" i="2"/>
  <c r="K25" i="2"/>
  <c r="K27" i="2" s="1"/>
  <c r="K72" i="2"/>
  <c r="F14" i="3" s="1"/>
  <c r="K31" i="2"/>
  <c r="K45" i="2"/>
  <c r="L42" i="2"/>
  <c r="C15" i="3"/>
  <c r="E15" i="3" s="1"/>
  <c r="L47" i="2"/>
  <c r="L26" i="2"/>
  <c r="L25" i="2"/>
  <c r="L72" i="2"/>
  <c r="F15" i="3" s="1"/>
  <c r="L31" i="2"/>
  <c r="L45" i="2"/>
  <c r="N26" i="2"/>
  <c r="N25" i="2"/>
  <c r="N72" i="2"/>
  <c r="F17" i="3" s="1"/>
  <c r="N31" i="2"/>
  <c r="N45" i="2"/>
  <c r="C17" i="3"/>
  <c r="E17" i="3" s="1"/>
  <c r="N42" i="2"/>
  <c r="E18" i="3"/>
  <c r="C18" i="3"/>
  <c r="O26" i="2"/>
  <c r="O25" i="2"/>
  <c r="O27" i="2" s="1"/>
  <c r="O72" i="2"/>
  <c r="F18" i="3" s="1"/>
  <c r="O31" i="2"/>
  <c r="O45" i="2"/>
  <c r="O42" i="2"/>
  <c r="E10" i="3"/>
  <c r="P26" i="2"/>
  <c r="P25" i="2"/>
  <c r="C19" i="3"/>
  <c r="P72" i="2"/>
  <c r="F19" i="3" s="1"/>
  <c r="P31" i="2"/>
  <c r="P45" i="2"/>
  <c r="P42" i="2"/>
  <c r="E7" i="3"/>
  <c r="M26" i="2"/>
  <c r="M25" i="2"/>
  <c r="M27" i="2" s="1"/>
  <c r="C16" i="3"/>
  <c r="E16" i="3" s="1"/>
  <c r="M31" i="2"/>
  <c r="M45" i="2"/>
  <c r="M42" i="2"/>
  <c r="D26" i="2"/>
  <c r="D25" i="2"/>
  <c r="C7" i="3"/>
  <c r="D31" i="2"/>
  <c r="D45" i="2"/>
  <c r="D42" i="2"/>
  <c r="E25" i="2"/>
  <c r="E31" i="2"/>
  <c r="E45" i="2"/>
  <c r="C8" i="3"/>
  <c r="E8" i="3" s="1"/>
  <c r="E42" i="2"/>
  <c r="E26" i="2"/>
  <c r="H31" i="2"/>
  <c r="H45" i="2"/>
  <c r="C11" i="3"/>
  <c r="E11" i="3" s="1"/>
  <c r="H42" i="2"/>
  <c r="H26" i="2"/>
  <c r="H25" i="2"/>
  <c r="H27" i="2" s="1"/>
  <c r="I45" i="2"/>
  <c r="I42" i="2"/>
  <c r="C12" i="3"/>
  <c r="E12" i="3" s="1"/>
  <c r="I26" i="2"/>
  <c r="I25" i="2"/>
  <c r="I27" i="2" s="1"/>
  <c r="I72" i="2"/>
  <c r="F12" i="3" s="1"/>
  <c r="I31" i="2"/>
  <c r="J45" i="2"/>
  <c r="J42" i="2"/>
  <c r="J26" i="2"/>
  <c r="J25" i="2"/>
  <c r="J27" i="2" s="1"/>
  <c r="C13" i="3"/>
  <c r="E13" i="3" s="1"/>
  <c r="J72" i="2"/>
  <c r="F13" i="3" s="1"/>
  <c r="J31" i="2"/>
  <c r="E19" i="3"/>
  <c r="C6" i="3"/>
  <c r="E6" i="3" s="1"/>
  <c r="C26" i="2"/>
  <c r="C25" i="2"/>
  <c r="C31" i="2"/>
  <c r="C45" i="2"/>
  <c r="C42" i="2"/>
  <c r="F25" i="2"/>
  <c r="F27" i="2" s="1"/>
  <c r="F72" i="2"/>
  <c r="F9" i="3" s="1"/>
  <c r="F31" i="2"/>
  <c r="F45" i="2"/>
  <c r="F42" i="2"/>
  <c r="C9" i="3"/>
  <c r="E9" i="3" s="1"/>
  <c r="F26" i="2"/>
  <c r="E38" i="2"/>
  <c r="F73" i="2"/>
  <c r="G73" i="2"/>
  <c r="H73" i="2"/>
  <c r="I73" i="2"/>
  <c r="J73" i="2"/>
  <c r="K73" i="2"/>
  <c r="L73" i="2"/>
  <c r="M73" i="2"/>
  <c r="N73" i="2"/>
  <c r="C73" i="2"/>
  <c r="O73" i="2"/>
  <c r="D73" i="2"/>
  <c r="P73" i="2"/>
  <c r="K17" i="3" l="1"/>
  <c r="I17" i="3"/>
  <c r="H17" i="3"/>
  <c r="G17" i="3"/>
  <c r="O17" i="3" s="1"/>
  <c r="K9" i="3"/>
  <c r="I9" i="3"/>
  <c r="H9" i="3"/>
  <c r="G9" i="3"/>
  <c r="O9" i="3" s="1"/>
  <c r="K13" i="3"/>
  <c r="I13" i="3"/>
  <c r="H13" i="3"/>
  <c r="G13" i="3"/>
  <c r="O13" i="3" s="1"/>
  <c r="K14" i="3"/>
  <c r="I14" i="3"/>
  <c r="H14" i="3"/>
  <c r="G14" i="3"/>
  <c r="O14" i="3" s="1"/>
  <c r="K15" i="3"/>
  <c r="I15" i="3"/>
  <c r="H15" i="3"/>
  <c r="G15" i="3"/>
  <c r="O15" i="3" s="1"/>
  <c r="D46" i="2"/>
  <c r="D48" i="2" s="1"/>
  <c r="K19" i="3"/>
  <c r="I19" i="3"/>
  <c r="H19" i="3"/>
  <c r="G19" i="3"/>
  <c r="O19" i="3" s="1"/>
  <c r="F46" i="2"/>
  <c r="F48" i="2"/>
  <c r="N46" i="2"/>
  <c r="N48" i="2" s="1"/>
  <c r="H46" i="2"/>
  <c r="H48" i="2"/>
  <c r="I12" i="3"/>
  <c r="H12" i="3"/>
  <c r="G12" i="3"/>
  <c r="K12" i="3"/>
  <c r="O46" i="2"/>
  <c r="O48" i="2" s="1"/>
  <c r="G28" i="2"/>
  <c r="G29" i="2" s="1"/>
  <c r="G39" i="2" s="1"/>
  <c r="G61" i="2" s="1"/>
  <c r="M28" i="2"/>
  <c r="M29" i="2" s="1"/>
  <c r="M39" i="2" s="1"/>
  <c r="M61" i="2" s="1"/>
  <c r="D27" i="2"/>
  <c r="K46" i="2"/>
  <c r="K48" i="2" s="1"/>
  <c r="J28" i="2"/>
  <c r="J29" i="2" s="1"/>
  <c r="J39" i="2" s="1"/>
  <c r="N27" i="2"/>
  <c r="H28" i="2"/>
  <c r="H29" i="2" s="1"/>
  <c r="H39" i="2" s="1"/>
  <c r="H61" i="2" s="1"/>
  <c r="M46" i="2"/>
  <c r="M48" i="2" s="1"/>
  <c r="L46" i="2"/>
  <c r="L48" i="2" s="1"/>
  <c r="K28" i="2"/>
  <c r="K29" i="2"/>
  <c r="K39" i="2" s="1"/>
  <c r="G46" i="2"/>
  <c r="G48" i="2"/>
  <c r="I28" i="2"/>
  <c r="I29" i="2" s="1"/>
  <c r="I39" i="2" s="1"/>
  <c r="I61" i="2" s="1"/>
  <c r="E46" i="2"/>
  <c r="E48" i="2" s="1"/>
  <c r="P46" i="2"/>
  <c r="P48" i="2" s="1"/>
  <c r="F28" i="2"/>
  <c r="F29" i="2" s="1"/>
  <c r="F39" i="2" s="1"/>
  <c r="F61" i="2" s="1"/>
  <c r="O28" i="2"/>
  <c r="O29" i="2" s="1"/>
  <c r="O39" i="2" s="1"/>
  <c r="C27" i="2"/>
  <c r="J46" i="2"/>
  <c r="J48" i="2" s="1"/>
  <c r="E27" i="2"/>
  <c r="K18" i="3"/>
  <c r="I18" i="3"/>
  <c r="H18" i="3"/>
  <c r="G18" i="3"/>
  <c r="O18" i="3" s="1"/>
  <c r="I46" i="2"/>
  <c r="I48" i="2" s="1"/>
  <c r="C46" i="2"/>
  <c r="C48" i="2" s="1"/>
  <c r="P27" i="2"/>
  <c r="L27" i="2"/>
  <c r="I62" i="2" l="1"/>
  <c r="M62" i="2"/>
  <c r="F62" i="2"/>
  <c r="G62" i="2"/>
  <c r="H62" i="2"/>
  <c r="O61" i="2"/>
  <c r="J61" i="2"/>
  <c r="O12" i="3"/>
  <c r="L28" i="2"/>
  <c r="L29" i="2" s="1"/>
  <c r="L39" i="2" s="1"/>
  <c r="L61" i="2" s="1"/>
  <c r="C28" i="2"/>
  <c r="C29" i="2" s="1"/>
  <c r="C39" i="2" s="1"/>
  <c r="C61" i="2" s="1"/>
  <c r="P28" i="2"/>
  <c r="P29" i="2" s="1"/>
  <c r="P39" i="2" s="1"/>
  <c r="P61" i="2" s="1"/>
  <c r="E28" i="2"/>
  <c r="E29" i="2" s="1"/>
  <c r="E39" i="2" s="1"/>
  <c r="E61" i="2" s="1"/>
  <c r="D28" i="2"/>
  <c r="D29" i="2" s="1"/>
  <c r="D39" i="2" s="1"/>
  <c r="D61" i="2" s="1"/>
  <c r="K61" i="2"/>
  <c r="N28" i="2"/>
  <c r="N29" i="2" s="1"/>
  <c r="N39" i="2" s="1"/>
  <c r="N61" i="2" s="1"/>
  <c r="P62" i="2" l="1"/>
  <c r="L62" i="2"/>
  <c r="N62" i="2"/>
  <c r="E62" i="2"/>
  <c r="C62" i="2"/>
  <c r="D62" i="2"/>
  <c r="D63" i="2" s="1"/>
  <c r="J62" i="2"/>
  <c r="J63" i="2"/>
  <c r="J64" i="2" s="1"/>
  <c r="J65" i="2" s="1"/>
  <c r="K62" i="2"/>
  <c r="K63" i="2"/>
  <c r="K64" i="2" s="1"/>
  <c r="K65" i="2" s="1"/>
  <c r="F63" i="2"/>
  <c r="H66" i="2"/>
  <c r="H69" i="2" s="1"/>
  <c r="H63" i="2"/>
  <c r="H64" i="2" s="1"/>
  <c r="H65" i="2" s="1"/>
  <c r="G63" i="2"/>
  <c r="G66" i="2" s="1"/>
  <c r="G69" i="2" s="1"/>
  <c r="O62" i="2"/>
  <c r="M63" i="2"/>
  <c r="M64" i="2" s="1"/>
  <c r="M65" i="2" s="1"/>
  <c r="G64" i="2"/>
  <c r="G65" i="2" s="1"/>
  <c r="I63" i="2"/>
  <c r="I64" i="2" s="1"/>
  <c r="I65" i="2" s="1"/>
  <c r="G70" i="2" l="1"/>
  <c r="D10" i="1"/>
  <c r="G72" i="2"/>
  <c r="F10" i="3" s="1"/>
  <c r="I66" i="2"/>
  <c r="I69" i="2" s="1"/>
  <c r="N63" i="2"/>
  <c r="N64" i="2" s="1"/>
  <c r="N65" i="2" s="1"/>
  <c r="H70" i="2"/>
  <c r="D11" i="1"/>
  <c r="H72" i="2"/>
  <c r="F11" i="3" s="1"/>
  <c r="M66" i="2"/>
  <c r="M69" i="2" s="1"/>
  <c r="C63" i="2"/>
  <c r="C64" i="2" s="1"/>
  <c r="C65" i="2" s="1"/>
  <c r="D64" i="2"/>
  <c r="D65" i="2" s="1"/>
  <c r="D66" i="2" s="1"/>
  <c r="D69" i="2" s="1"/>
  <c r="O63" i="2"/>
  <c r="O64" i="2" s="1"/>
  <c r="O65" i="2" s="1"/>
  <c r="L63" i="2"/>
  <c r="L64" i="2" s="1"/>
  <c r="L65" i="2" s="1"/>
  <c r="K66" i="2"/>
  <c r="K69" i="2" s="1"/>
  <c r="F64" i="2"/>
  <c r="F65" i="2" s="1"/>
  <c r="F66" i="2" s="1"/>
  <c r="F69" i="2" s="1"/>
  <c r="J66" i="2"/>
  <c r="J69" i="2" s="1"/>
  <c r="E63" i="2"/>
  <c r="E64" i="2" s="1"/>
  <c r="E65" i="2" s="1"/>
  <c r="P63" i="2"/>
  <c r="P64" i="2" s="1"/>
  <c r="P65" i="2" s="1"/>
  <c r="D70" i="2" l="1"/>
  <c r="D7" i="1"/>
  <c r="D72" i="2"/>
  <c r="F7" i="3" s="1"/>
  <c r="F70" i="2"/>
  <c r="D9" i="1"/>
  <c r="D12" i="1"/>
  <c r="I70" i="2"/>
  <c r="H71" i="2"/>
  <c r="F11" i="1" s="1"/>
  <c r="E11" i="1"/>
  <c r="O66" i="2"/>
  <c r="O69" i="2" s="1"/>
  <c r="N66" i="2"/>
  <c r="N69" i="2" s="1"/>
  <c r="K70" i="2"/>
  <c r="D14" i="1"/>
  <c r="K10" i="3"/>
  <c r="I10" i="3"/>
  <c r="H10" i="3"/>
  <c r="G10" i="3"/>
  <c r="O10" i="3" s="1"/>
  <c r="J70" i="2"/>
  <c r="D13" i="1"/>
  <c r="C66" i="2"/>
  <c r="C69" i="2" s="1"/>
  <c r="H11" i="3"/>
  <c r="G11" i="3"/>
  <c r="I11" i="3"/>
  <c r="K11" i="3"/>
  <c r="L66" i="2"/>
  <c r="L69" i="2" s="1"/>
  <c r="P66" i="2"/>
  <c r="P69" i="2" s="1"/>
  <c r="E66" i="2"/>
  <c r="E69" i="2" s="1"/>
  <c r="E10" i="1"/>
  <c r="G71" i="2"/>
  <c r="F10" i="1" s="1"/>
  <c r="D16" i="1"/>
  <c r="M70" i="2"/>
  <c r="M72" i="2"/>
  <c r="F16" i="3" s="1"/>
  <c r="O70" i="2" l="1"/>
  <c r="D18" i="1"/>
  <c r="O11" i="3"/>
  <c r="J71" i="2"/>
  <c r="F13" i="1" s="1"/>
  <c r="E13" i="1"/>
  <c r="K7" i="3"/>
  <c r="I7" i="3"/>
  <c r="H7" i="3"/>
  <c r="G7" i="3"/>
  <c r="E14" i="1"/>
  <c r="K71" i="2"/>
  <c r="F14" i="1" s="1"/>
  <c r="N70" i="2"/>
  <c r="D17" i="1"/>
  <c r="I16" i="3"/>
  <c r="H16" i="3"/>
  <c r="G16" i="3"/>
  <c r="K16" i="3"/>
  <c r="M71" i="2"/>
  <c r="F16" i="1" s="1"/>
  <c r="E16" i="1"/>
  <c r="F71" i="2"/>
  <c r="F9" i="1" s="1"/>
  <c r="E9" i="1"/>
  <c r="D8" i="1"/>
  <c r="E70" i="2"/>
  <c r="E72" i="2"/>
  <c r="F8" i="3" s="1"/>
  <c r="P70" i="2"/>
  <c r="D19" i="1"/>
  <c r="C70" i="2"/>
  <c r="D6" i="1"/>
  <c r="C72" i="2"/>
  <c r="F6" i="3" s="1"/>
  <c r="I71" i="2"/>
  <c r="F12" i="1" s="1"/>
  <c r="E12" i="1"/>
  <c r="D15" i="1"/>
  <c r="L70" i="2"/>
  <c r="D71" i="2"/>
  <c r="F7" i="1" s="1"/>
  <c r="E7" i="1"/>
  <c r="H8" i="3" l="1"/>
  <c r="G8" i="3"/>
  <c r="K8" i="3"/>
  <c r="I8" i="3"/>
  <c r="E8" i="1"/>
  <c r="E71" i="2"/>
  <c r="F8" i="1" s="1"/>
  <c r="E15" i="1"/>
  <c r="L71" i="2"/>
  <c r="F15" i="1" s="1"/>
  <c r="K6" i="3"/>
  <c r="H6" i="3"/>
  <c r="I6" i="3"/>
  <c r="G6" i="3"/>
  <c r="O6" i="3" s="1"/>
  <c r="O16" i="3"/>
  <c r="C71" i="2"/>
  <c r="F6" i="1" s="1"/>
  <c r="E6" i="1"/>
  <c r="N71" i="2"/>
  <c r="F17" i="1" s="1"/>
  <c r="E17" i="1"/>
  <c r="O7" i="3"/>
  <c r="P71" i="2"/>
  <c r="F19" i="1" s="1"/>
  <c r="E19" i="1"/>
  <c r="O71" i="2"/>
  <c r="F18" i="1" s="1"/>
  <c r="E18" i="1"/>
  <c r="F20" i="1" l="1"/>
  <c r="E20" i="1"/>
  <c r="O8" i="3"/>
  <c r="O20" i="3" s="1"/>
  <c r="F24" i="1" s="1"/>
  <c r="G10" i="1" l="1"/>
  <c r="G17" i="1"/>
  <c r="G16" i="1"/>
  <c r="G7" i="1"/>
  <c r="G9" i="1"/>
  <c r="G11" i="1"/>
  <c r="G18" i="1"/>
  <c r="G6" i="1"/>
  <c r="G13" i="1"/>
  <c r="G19" i="1"/>
  <c r="G14" i="1"/>
  <c r="G8" i="1"/>
  <c r="F23" i="1"/>
  <c r="F25" i="1" s="1"/>
  <c r="G15" i="1"/>
  <c r="G12" i="1"/>
</calcChain>
</file>

<file path=xl/sharedStrings.xml><?xml version="1.0" encoding="utf-8"?>
<sst xmlns="http://schemas.openxmlformats.org/spreadsheetml/2006/main" count="350" uniqueCount="286">
  <si>
    <t>QUADRO-RESUMO DA CONTRATAÇÃO</t>
  </si>
  <si>
    <t>SAAE DE SACRAMENTO/MG — REGISTRO DE PREÇOS — 12 (DOZE) MESES</t>
  </si>
  <si>
    <t>Item</t>
  </si>
  <si>
    <t>Posto / Função</t>
  </si>
  <si>
    <t>Qtd.</t>
  </si>
  <si>
    <t>Valor mensal unitário (R$)</t>
  </si>
  <si>
    <t>Valor mensal total (R$)</t>
  </si>
  <si>
    <t>Valor anual — 12 meses (R$)</t>
  </si>
  <si>
    <t>Participação no total</t>
  </si>
  <si>
    <t>OBSERVAÇÕES</t>
  </si>
  <si>
    <t>Bombeiro Hidráulico I</t>
  </si>
  <si>
    <t>Insalubridade 40% (item 'Da insalubridade' do TR). CNH mín. C.</t>
  </si>
  <si>
    <t>Bombeiro Hidráulico II</t>
  </si>
  <si>
    <t>Insalubridade 40% (item 'Da insalubridade' do TR).</t>
  </si>
  <si>
    <t>Pedreiro</t>
  </si>
  <si>
    <t>Eletricista</t>
  </si>
  <si>
    <t>Periculosidade 30% sobre o salário-base (art. 193, §1º, CLT).</t>
  </si>
  <si>
    <t>Aux. Serv. Gerais de Limpeza e Conservação de Prédios</t>
  </si>
  <si>
    <t>Aux. de Serviços de Limpeza Geral</t>
  </si>
  <si>
    <t>Supervisor de Equipe</t>
  </si>
  <si>
    <t>Posto descrito no item 1.6.10 do edital; 40h semanais. Sem incidência de adicional (tabela do TR).</t>
  </si>
  <si>
    <t>Auxiliar Administrativo</t>
  </si>
  <si>
    <t>Sem incidência de adicional (tabela do TR).</t>
  </si>
  <si>
    <t>Auxiliar de Atendimento</t>
  </si>
  <si>
    <t>Agente de Controle Patrimonial e Portaria</t>
  </si>
  <si>
    <t>Escala 12x36 (TR 1.6.7.2): 4 empregados = 1 posto de 24 horas; cotação por empregado.</t>
  </si>
  <si>
    <t>Líder de Operação de Saneamento</t>
  </si>
  <si>
    <t>Motorista</t>
  </si>
  <si>
    <t>Engenheiro de Saneamento</t>
  </si>
  <si>
    <t>Exige CREA ativo e CRP. Sem incidência de adicional (tabela do TR).</t>
  </si>
  <si>
    <t>Gerente de Operações de Saneamento</t>
  </si>
  <si>
    <t>TOTAL GERAL</t>
  </si>
  <si>
    <t>VALOR GLOBAL ESTIMADO DA ATA DE REGISTRO DE PREÇOS (12 MESES)</t>
  </si>
  <si>
    <t>A. Mão de obra residente (postos fixos)</t>
  </si>
  <si>
    <t>B. Horas extras 50% e 100% e sobreaviso (quantitativos do item 11 do TR)</t>
  </si>
  <si>
    <t>Quantidades do item 11 do TR, agora iguais às do item 1.5 do edital (itens 17 = 160 h e 20 = 1.200 h).</t>
  </si>
  <si>
    <t>VALOR GLOBAL ESTIMADO (A + B)</t>
  </si>
  <si>
    <t>Declaração da proponente: os preços ora apresentados compreendem a integralidade dos custos necessários ao atendimento dos direitos trabalhistas assegurados na Constituição Federal, na legislação trabalhista, nas normas infralegais, nas convenções coletivas de trabalho e nos termos de ajustamento de conduta vigentes na data de entrega da proposta (item 7.2.14 do TR e art. 63, §1º, da Lei nº 14.133/2021).</t>
  </si>
  <si>
    <t>Razão social:</t>
  </si>
  <si>
    <t>CNPJ:</t>
  </si>
  <si>
    <t>Regime de tributação:</t>
  </si>
  <si>
    <t>Responsável / cargo:</t>
  </si>
  <si>
    <t>Data:</t>
  </si>
  <si>
    <t>PLANILHA DE CUSTOS E FORMAÇÃO DE PREÇOS — MÃO DE OBRA RESIDENTE (VALORES MENSAIS POR POSTO)</t>
  </si>
  <si>
    <t>SAAE DE SACRAMENTO/MG — REGISTRO DE PREÇOS — SERVIÇOS CONTÍNUOS COM FORNECIMENTO DE MÃO DE OBRA — 12 MESES</t>
  </si>
  <si>
    <t>ITEM</t>
  </si>
  <si>
    <t>DISCRIMINAÇÃO</t>
  </si>
  <si>
    <t>OBSERVAÇÕES / FUNDAMENTO</t>
  </si>
  <si>
    <t>IDENTIFICAÇÃO DO POSTO DE TRABALHO</t>
  </si>
  <si>
    <t>Quantidade de unidades faturáveis (postos/empregados — item 1.5 do edital ÷ 12)</t>
  </si>
  <si>
    <t>Total de 47 unidades faturáveis mensais. O Agente de Controle Patrimonial é cotado por empregado (4 empregados compõem 1 posto de 24 horas).</t>
  </si>
  <si>
    <t>Jornada semanal contratual (horas)</t>
  </si>
  <si>
    <t>12x36</t>
  </si>
  <si>
    <t>Divisor mensal de horas</t>
  </si>
  <si>
    <t>200h para jornada de 40h/sem; 220h para a escala 12x36 do Agente Patrimonial (limite mensal fixado no TR 1.6.7.2), salvo divisor diverso na CCT.</t>
  </si>
  <si>
    <t>Percentual de insalubridade previsto no TR</t>
  </si>
  <si>
    <t>Percentual de periculosidade previsto no TR</t>
  </si>
  <si>
    <t>CCT / ACT de referência (nº de registro no MTE)</t>
  </si>
  <si>
    <t>STICMU / SINDUSCON-TAP (TR, 'Dos recebimentos') — registro no MTE indicado no TR</t>
  </si>
  <si>
    <t>Indicar a CCT/ACT adotada conforme enquadramento sindical (TR)</t>
  </si>
  <si>
    <t>SECOSAER / SEAC-MG (TR, 'Dos recebimentos') — registro no MTE indicado no TR</t>
  </si>
  <si>
    <t>Indicar a CCT/ACT adotada conforme enquadramento sindical (TR) — piso Lei 4.950-A/1966</t>
  </si>
  <si>
    <t>CCTs do TR: SECOSAER/SEAC-MG (administrativos, atendimento, supervisor, portaria, limpeza e motorista) e STICMU/SINDUSCON-TAP (bombeiros hidráulicos e pedreiro), edição vigente na data de entrega das propostas (art. 63, §1º). Eletricista, Líder, Engenheiro e Gerente: instrumento coletivo conforme enquadramento sindical da licitante, a indicar nesta linha (Engenheiro: piso da Lei 4.950-A/1966). Registro no MTE conforme indicado no TR.</t>
  </si>
  <si>
    <t>Piso salarial da categoria (R$)</t>
  </si>
  <si>
    <t>Conforme a CCT/ACT indicada na linha anterior.</t>
  </si>
  <si>
    <t>Observações do TR quanto ao posto</t>
  </si>
  <si>
    <t>Posto descrito no item 1.6.10 do edital (40h semanais; chefe imediato: Superintendente). Sem incidência de adicional (tabela do TR).</t>
  </si>
  <si>
    <t>Escala 12x36 (TR 1.6.7.2): 4 empregados compõem 1 posto de 24 horas (2 diurnos e 2 noturnos). Valores desta coluna por EMPREGADO. Adicional noturno na linha 1.D (média por empregado); intervalo intrajornada indenizado na linha 4.C. Sem insalubridade/periculosidade.</t>
  </si>
  <si>
    <t>Insalubridade 40% (tabela do TR — mesmas condições do Bombeiro Hidráulico II, item 1.6.5.4). CNH mín. B.</t>
  </si>
  <si>
    <t>Sem incidência de adicional (tabela do TR, p. 144).</t>
  </si>
  <si>
    <t>Exige CREA ativo e CRP. Sem incidência de adicional (tabela do TR, p. 144). Observar piso da Lei nº 4.950-A/1966.</t>
  </si>
  <si>
    <t>MÓDULO 1 — COMPOSIÇÃO DA REMUNERAÇÃO</t>
  </si>
  <si>
    <t>1.A</t>
  </si>
  <si>
    <t>Salário-base mensal</t>
  </si>
  <si>
    <t>Não inferior ao piso da CCT/ACT nem ao salário mínimo nacional.</t>
  </si>
  <si>
    <t>1.B</t>
  </si>
  <si>
    <t>Adicional de insalubridade</t>
  </si>
  <si>
    <t>Base definida na aba 'Parâmetros' (Súmula Vinculante 4/STF).</t>
  </si>
  <si>
    <t>1.C</t>
  </si>
  <si>
    <t>Adicional de periculosidade</t>
  </si>
  <si>
    <t>Incide sobre o salário-base (art. 193, §1º, da CLT).</t>
  </si>
  <si>
    <t>1.D</t>
  </si>
  <si>
    <t>Adicional noturno habitual (estimativa mensal)</t>
  </si>
  <si>
    <t>Preencher para os postos com jornada noturna habitual (art. 73 da CLT). Agente Patrimonial: informar a média mensal POR EMPREGADO (adicional dos 2 empregados noturnos ÷ 4), considerando a hora noturna reduzida e o adicional sobre as horas prorrogadas após as 5h (Súmula nº 60, II, e OJ nº 388 da SDI-1 do TST). Feriados na escala 12x36: art. 59-A, parágrafo único, da CLT, salvo disposição diversa da CCT.</t>
  </si>
  <si>
    <t>1.E</t>
  </si>
  <si>
    <t>Outros adicionais previstos em norma coletiva (especificar)</t>
  </si>
  <si>
    <t>TOTAL DO MÓDULO 1</t>
  </si>
  <si>
    <t>MÓDULO 2 — ENCARGOS E BENEFÍCIOS ANUAIS, MENSAIS E DIÁRIOS</t>
  </si>
  <si>
    <t>Submódulo 2.1 — 13º salário, férias e adicional de férias</t>
  </si>
  <si>
    <t>2.1.A</t>
  </si>
  <si>
    <t>13º (décimo terceiro) salário</t>
  </si>
  <si>
    <t>2.1.B</t>
  </si>
  <si>
    <t>Férias e 1/3 (um terço) constitucional</t>
  </si>
  <si>
    <t>Subtotal</t>
  </si>
  <si>
    <t>2.1.C</t>
  </si>
  <si>
    <t>Incidência do Submódulo 2.2 sobre o Submódulo 2.1</t>
  </si>
  <si>
    <t>TOTAL DO SUBMÓDULO 2.1</t>
  </si>
  <si>
    <t>Submódulo 2.2 — Encargos previdenciários, FGTS e outras contribuições</t>
  </si>
  <si>
    <t>2.2</t>
  </si>
  <si>
    <t>Encargos sociais e previdenciários sobre o Módulo 1</t>
  </si>
  <si>
    <t>Composição analítica detalhada na aba 'Parâmetros' (INSS, SESI/SESC, SENAI/SENAC, INCRA, salário-educação, FGTS, RAT ajustado e SEBRAE).</t>
  </si>
  <si>
    <t>Submódulo 2.3 — Benefícios mensais e diários</t>
  </si>
  <si>
    <t>2.3.A</t>
  </si>
  <si>
    <t>Vale-transporte (custo mensal bruto)</t>
  </si>
  <si>
    <t>Obrigatório cotar para todos os postos (TR, 'Do transporte'). Na hipótese de não utilização pelo empregado (renúncia ou meio próprio), será descontado do faturamento mensal o valor da linha V (custo líquido acrescido dos reflexos do Módulo 6).</t>
  </si>
  <si>
    <t>(–) Desconto legal do vale-transporte</t>
  </si>
  <si>
    <t>Limitado a 6% do salário-base (Lei nº 7.418/1985).</t>
  </si>
  <si>
    <t>2.3.B</t>
  </si>
  <si>
    <t>Auxílio-alimentação (custo mensal líquido)</t>
  </si>
  <si>
    <t>Já deduzida a participação do empregado prevista na CCT/ACT.</t>
  </si>
  <si>
    <t>2.3.C</t>
  </si>
  <si>
    <t>Assistência médica/odontológica e seguro de vida (CCT)</t>
  </si>
  <si>
    <t>2.3.D</t>
  </si>
  <si>
    <t>Outros benefícios previstos em norma coletiva (especificar)</t>
  </si>
  <si>
    <t>TOTAL DO SUBMÓDULO 2.3</t>
  </si>
  <si>
    <t>TOTAL DO MÓDULO 2</t>
  </si>
  <si>
    <t>MÓDULO 3 — PROVISÃO PARA RESCISÃO</t>
  </si>
  <si>
    <t>3</t>
  </si>
  <si>
    <t>Provisão para rescisão contratual</t>
  </si>
  <si>
    <t>Percentuais na aba 'Parâmetros'. Multa do FGTS em 4,00%, coincidente com a tabela de retenção em conta vinculada (TR 6.11 / Edital 19.3.14), em razão da extinção da contribuição social de 10% pela Lei nº 13.932/2019.</t>
  </si>
  <si>
    <t>MÓDULO 4 — CUSTO DE REPOSIÇÃO DO PROFISSIONAL AUSENTE</t>
  </si>
  <si>
    <t>4.A</t>
  </si>
  <si>
    <t>Custo do substituto (ausências legais e intrajornada)</t>
  </si>
  <si>
    <t>Percentuais na aba 'Parâmetros' (seção 5), aplicados a todos os postos. O intervalo intrajornada indenizado do Agente Patrimonial é calculado na linha 4.C.</t>
  </si>
  <si>
    <t>4.B</t>
  </si>
  <si>
    <t>Incidência do Submódulo 2.2 sobre o Módulo 4</t>
  </si>
  <si>
    <t>4.C</t>
  </si>
  <si>
    <t>Intervalo intrajornada indenizado — escala 12x36</t>
  </si>
  <si>
    <t>Somente para o Agente de Controle Patrimonial (escala 12x36 com intervalo indenizado — TR 1.6.7.2 e art. 59-A da CLT). Natureza indenizatória (art. 71, §4º, da CLT): não integra o Módulo 1 nem sofre incidência do Submódulo 2.2. Parâmetros na aba 'Parâmetros', seção 8.</t>
  </si>
  <si>
    <t>TOTAL DO MÓDULO 4</t>
  </si>
  <si>
    <t>O TR impõe substituição do profissional ausente em até 5 (cinco) dias.</t>
  </si>
  <si>
    <t>MÓDULO 5 — INSUMOS DIVERSOS (custo mensal por posto)</t>
  </si>
  <si>
    <t>5.A</t>
  </si>
  <si>
    <t>Uniformes — kit completo, renovação semestral</t>
  </si>
  <si>
    <t>2 (dois) kits por ano, rateados em 12 meses. Composição do kit varia por grupo de postos (tópico 'Dos uniformes').</t>
  </si>
  <si>
    <t>5.B</t>
  </si>
  <si>
    <t>EPI e EPC (NR-06), incluída reposição e higienização</t>
  </si>
  <si>
    <t>5.C</t>
  </si>
  <si>
    <t>Mochila, capa de chuva e guarda-chuva</t>
  </si>
  <si>
    <t>5.D</t>
  </si>
  <si>
    <t>Protetor solar FPS 60 e garrafa térmica</t>
  </si>
  <si>
    <t>5.E</t>
  </si>
  <si>
    <t>Exames ocupacionais, PGR, LTCAT, PCMSO e treinamentos das NR</t>
  </si>
  <si>
    <t>5.F</t>
  </si>
  <si>
    <t>Sistema de ponto eletrônico com cerca geográfica (rateio por posto)</t>
  </si>
  <si>
    <t>Fornecimento, instalação e manutenção a cargo da Contratada (tópico 'Do sistema de ponto').</t>
  </si>
  <si>
    <t>5.G</t>
  </si>
  <si>
    <t>Materiais, insumos e ferramentas de execução</t>
  </si>
  <si>
    <t>Não se aplica: materiais, insumos e ferramentas fornecidos pelo SAAE (TR, 'Dos materiais, insumos e ferramentas'; Ata, cl. 7.1.4). Uniformes e EPIs a cargo da Contratada (Ata, cl. 7.2.4), cotados nas linhas 5.A e 5.B.</t>
  </si>
  <si>
    <t>5.H</t>
  </si>
  <si>
    <t>Outros insumos (especificar)</t>
  </si>
  <si>
    <t>Diárias de viagem NÃO compõem a planilha: serão custeadas/ressarcidas pelo SAAE mediante autorização e comprovação (TR, "Das diárias").</t>
  </si>
  <si>
    <t>TOTAL DO MÓDULO 5</t>
  </si>
  <si>
    <t>MÓDULO 6 — CUSTOS INDIRETOS, LUCRO E TRIBUTOS</t>
  </si>
  <si>
    <t>SUBTOTAL — Módulos 1 a 5</t>
  </si>
  <si>
    <t>6.A</t>
  </si>
  <si>
    <t>Custos indiretos / despesas administrativas</t>
  </si>
  <si>
    <t>6.B</t>
  </si>
  <si>
    <t xml:space="preserve">Gestão/Adminstração de Contrato </t>
  </si>
  <si>
    <t>Subtotal antes dos tributos</t>
  </si>
  <si>
    <t>6.C</t>
  </si>
  <si>
    <t>Tributos sobre o faturamento (PIS, COFINS, ISSQN e CBS/IBS)</t>
  </si>
  <si>
    <t>Incidência 'por dentro'. Vedada a inclusão do IRPJ e da CSLL (Súmula nº 254 do TCU).</t>
  </si>
  <si>
    <t>TOTAL DO MÓDULO 6</t>
  </si>
  <si>
    <t>VALOR DO POSTO</t>
  </si>
  <si>
    <t>I</t>
  </si>
  <si>
    <t>VALOR MENSAL POR POSTO (unitário)</t>
  </si>
  <si>
    <t>II</t>
  </si>
  <si>
    <t>VALOR MENSAL TOTAL (unitário × quantidade de postos)</t>
  </si>
  <si>
    <t>III</t>
  </si>
  <si>
    <t>VALOR ANUAL (12 meses)</t>
  </si>
  <si>
    <t>IV</t>
  </si>
  <si>
    <t>Fator K — encargos, indiretos e tributos sobre a remuneração</t>
  </si>
  <si>
    <t>Multiplicador aplicado aos itens variáveis (hora extra, sobreaviso e plantão).</t>
  </si>
  <si>
    <t>V</t>
  </si>
  <si>
    <t>Valor de desconto do vale-transporte não utilizado (por empregado/mês)</t>
  </si>
  <si>
    <t>Custo líquido do vale-transporte (linha 2.3.A deduzida do desconto legal), acrescido dos custos indiretos, do lucro e dos tributos. Valor a ser descontado do faturamento por empregado que não utilizar o benefício (TR, 'Do transporte').</t>
  </si>
  <si>
    <t>ITENS VARIÁVEIS — HORA EXTRA, SOBREAVISO, PLANTÃO PRESENCIAL E ADICIONAL NOTURNO</t>
  </si>
  <si>
    <t>Preços unitários derivados da Planilha Analítica — quantitativos a serem estimados pela Administração</t>
  </si>
  <si>
    <t>Módulo 1 (R$)</t>
  </si>
  <si>
    <t>Divisor (h)</t>
  </si>
  <si>
    <t>Valor da hora normal (R$)</t>
  </si>
  <si>
    <t>Fator K</t>
  </si>
  <si>
    <t>Hora extra 50% (R$)</t>
  </si>
  <si>
    <t>Hora de sobreaviso (R$)</t>
  </si>
  <si>
    <t>Hora noturna (R$)</t>
  </si>
  <si>
    <t>Hora extra 100% (R$)</t>
  </si>
  <si>
    <t>Qtd. HE 50% (h/ano)</t>
  </si>
  <si>
    <t>Qtd. HE 100% (h/ano)</t>
  </si>
  <si>
    <t>Qtd. sobreaviso (h/ano)</t>
  </si>
  <si>
    <t>Valor anual estimado (R$)</t>
  </si>
  <si>
    <t>TOTAL ANUAL DOS ITENS VARIÁVEIS</t>
  </si>
  <si>
    <t>• Hora extra: valor da hora normal acrescido do adicional mínimo de 50% (art. 7º, XVI, da CF; art. 59, §1º, da CLT), multiplicado pelo Fator K, de modo a incorporar encargos, provisões, custos indiretos, lucro e tributos.</t>
  </si>
  <si>
    <t>• Sobreaviso: 1/3 da hora normal (art. 244, §2º, da CLT, por analogia — Súmula nº 428, II, do TST), salvo condição mais benéfica em norma coletiva. Quantitativos nos itens 32 a 35 do item 11 do TR.</t>
  </si>
  <si>
    <t>• Plantão presencial: o TR o qualifica como tempo à disposição, integralmente remunerado como hora normal ou extraordinária, com folga compensatória. Não constitui item autônomo desta planilha — deve ser medido como hora normal ou hora extra, conforme o caso, e igualmente carece de item próprio no item 11 do TR.</t>
  </si>
  <si>
    <t>• Hora noturna: adicional de 20% e hora reduzida de 52min30s (art. 73, caput e §1º, da CLT).</t>
  </si>
  <si>
    <t>• Quantitativos (colunas L a N) do item 11 do TR, coincidentes com a tabela do item 1.5 do edital revisado.</t>
  </si>
  <si>
    <t>PARÂMETROS DE CÁLCULO</t>
  </si>
  <si>
    <t>1 — PARÂMETROS GERAIS</t>
  </si>
  <si>
    <t>Salário mínimo nacional vigente (R$)</t>
  </si>
  <si>
    <t>Decreto nº 12.797/2025 — vigência a partir de 01/01/2026.</t>
  </si>
  <si>
    <t>Base de cálculo do adicional de insalubridade</t>
  </si>
  <si>
    <t>SALARIO MINIMO</t>
  </si>
  <si>
    <t>Base fixada no TR: SALÁRIO MÍNIMO nacional vigente (art. 192 da CLT). Manter "SALARIO MINIMO".</t>
  </si>
  <si>
    <t>Desconto legal máximo do vale-transporte (% do salário-base)</t>
  </si>
  <si>
    <t>Art. 4º, parágrafo único, da Lei nº 7.418/1985 e art. 9º do Decreto nº 10.854/2021.</t>
  </si>
  <si>
    <t>Meses de vigência da Ata/Contrato</t>
  </si>
  <si>
    <t>Itens 3.2 e 3.3 do TR.</t>
  </si>
  <si>
    <t>2 — SUBMÓDULO 2.1: 13º SALÁRIO, FÉRIAS E ADICIONAL DE FÉRIAS (% sobre o Módulo 1)</t>
  </si>
  <si>
    <t>A. 13º (décimo terceiro) salário</t>
  </si>
  <si>
    <t>1/12 da remuneração. Coincide com o item 6.11 do TR e com o precedente do Pregão nº 010/2025.</t>
  </si>
  <si>
    <t>B. Férias e 1/3 (um terço) constitucional</t>
  </si>
  <si>
    <t>11,11% = férias (8,33%) + 1/3 constitucional (2,78%) — padrão do Anexo VII-A e da planilha do Pregão nº 010/2025. NÃO confundir com os 12,10% do item 6.11 do TR, que é parâmetro de RETENÇÃO em conta vinculada (Anexo XII da IN nº 5/2017), de natureza distinta da composição de custos.</t>
  </si>
  <si>
    <t>3 — SUBMÓDULO 2.2: ENCARGOS PREVIDENCIÁRIOS, FGTS E OUTRAS CONTRIBUIÇÕES (% sobre o Módulo 1)</t>
  </si>
  <si>
    <t>A. INSS</t>
  </si>
  <si>
    <t>Art. 22, I, da Lei nº 8.212/1991.</t>
  </si>
  <si>
    <t>B. SESI / SESC</t>
  </si>
  <si>
    <t>Contribuição a terceiros — FPAS.</t>
  </si>
  <si>
    <t>C. SENAI / SENAC</t>
  </si>
  <si>
    <t>D. INCRA</t>
  </si>
  <si>
    <t>E. Salário-educação</t>
  </si>
  <si>
    <t>Art. 212, §5º, da CF c/c Lei nº 9.766/1998.</t>
  </si>
  <si>
    <t>F. FGTS</t>
  </si>
  <si>
    <t>Art. 15 da Lei nº 8.036/1990.</t>
  </si>
  <si>
    <t>G. RAT ajustado (RAT × FAP)</t>
  </si>
  <si>
    <t>PREENCHER conforme o CNAE preponderante e o FAP da licitante (art. 22, II, da Lei nº 8.212/1991; Decreto nº 3.048/1999). No Pregão nº 010/2025 adotou-se 1,50% (RAT 3,00 × FAP 0,50). Para a ESTIMATIVA da Administração recomenda-se 3,00% (FAP neutro), por ser o FAP atributo individual da licitante, desconhecido na fase de planejamento.</t>
  </si>
  <si>
    <t>H. SEBRAE</t>
  </si>
  <si>
    <t>TOTAL DO SUBMÓDULO 2.2</t>
  </si>
  <si>
    <t>4 — MÓDULO 3: PROVISÃO PARA RESCISÃO (% sobre o Módulo 1)</t>
  </si>
  <si>
    <t>A. Aviso prévio indenizado</t>
  </si>
  <si>
    <t>Percentual adotado no Pregão nº 010/2025.</t>
  </si>
  <si>
    <t>B. Incidência do FGTS sobre o aviso prévio indenizado</t>
  </si>
  <si>
    <t>8% × 0,42%. Acórdão TCU nº 2.271/2010-Plenário e Súmula nº 305 do TST.</t>
  </si>
  <si>
    <t>C. Aviso prévio trabalhado</t>
  </si>
  <si>
    <t>Percentual de referência do TCU, adotado no Pregão nº 010/2025.</t>
  </si>
  <si>
    <t>D. Incidência do Submódulo 2.2 sobre o aviso prévio trabalhado</t>
  </si>
  <si>
    <t>E. Multa do FGTS sobre o saldo rescisório</t>
  </si>
  <si>
    <t>Multa de 40% do FGTS (art. 18, §1º, Lei nº 8.036/1990): 40% x 8% = 3,20% sobre o Módulo 1, acrescida da incidência sobre 13º e férias (x 1,1944) ≈ 3,82%, arredondado para 4,00%, padrão do modelo federal após a Lei nº 13.932/2019, que extinguiu a contribuição social de 10%. O 5,00% anterior superestimava o custo.</t>
  </si>
  <si>
    <t>TOTAL DO MÓDULO 3</t>
  </si>
  <si>
    <t>5 — MÓDULO 4: CUSTO DE REPOSIÇÃO DO PROFISSIONAL AUSENTE (% sobre o Módulo 1)</t>
  </si>
  <si>
    <t>A. Substituto na cobertura de férias</t>
  </si>
  <si>
    <t>As férias e o terço constitucional já estão provisionados no Submódulo 2.1; esta rubrica cobre o custo do SUBSTITUTO. Preencher para evitar sobreposição ou subdimensionamento.</t>
  </si>
  <si>
    <t>B. Substituto na cobertura de ausências legais</t>
  </si>
  <si>
    <t>Art. 473 da CLT.</t>
  </si>
  <si>
    <t>C. Substituto na cobertura de licença-paternidade</t>
  </si>
  <si>
    <t>Art. 7º, XIX, da CF; art. 10, §1º, do ADCT.</t>
  </si>
  <si>
    <t>D. Substituto na cobertura de ausência por acidente de trabalho</t>
  </si>
  <si>
    <t>Art. 60, §3º, da Lei nº 8.213/1991.</t>
  </si>
  <si>
    <t>E. Substituto na cobertura de afastamento maternidade</t>
  </si>
  <si>
    <t>Art. 392 da CLT.</t>
  </si>
  <si>
    <t>F. Substituto na cobertura de outras ausências (especificar)</t>
  </si>
  <si>
    <t>G. Substituto na cobertura do intervalo intrajornada</t>
  </si>
  <si>
    <t>Art. 71 da CLT. Percentual aplicado a todos os postos (cobertura do intervalo por substituto). Não utilizar para o intervalo indenizado do Agente Patrimonial, calculado na linha 4.C da Planilha Analítica.</t>
  </si>
  <si>
    <t>O TR exige substituição em até 5 (cinco) dias em caso de afastamento — rubrica materialmente relevante.</t>
  </si>
  <si>
    <t>6 — MÓDULO 6: CUSTOS INDIRETOS, LUCRO E TRIBUTOS</t>
  </si>
  <si>
    <t>A. Custos indiretos / despesas administrativas (%)</t>
  </si>
  <si>
    <t>Incide sobre o somatório dos Módulos 1 a 5. Referência: no Pregão nº 010/2025 a proposta vencedora ofertou 0,25%. O teto de 5% citado naquele modelo apoiava-se em orientação de controle interno de OUTRO ente — se a Administração pretender fixar limite, deve fundamentá-lo em ato próprio.</t>
  </si>
  <si>
    <t>B. Lucro (%)</t>
  </si>
  <si>
    <t>Incide sobre os Módulos 1 a 5 acrescidos dos custos indiretos. Referência: 0,40% no Pregão nº 010/2025.</t>
  </si>
  <si>
    <t>C.1 PIS</t>
  </si>
  <si>
    <t>Regime cumulativo (lucro presumido). Ajustar se a licitante apurar pelo lucro real.</t>
  </si>
  <si>
    <t>C.2 COFINS</t>
  </si>
  <si>
    <t>C.3 ISSQN</t>
  </si>
  <si>
    <t>Alíquota de 3% fixada no TR (Município de Sacramento/MG, local do tomador — subitem 17.05 e art. 3º, XX, da LC nº 116/2003).</t>
  </si>
  <si>
    <t>C.4 CBS / IBS — período de transição</t>
  </si>
  <si>
    <t>LC nº 214/2025. Preencher apenas o impacto efetivo não compensável no exercício. Recomenda-se cláusula editalícia expressa de reequilíbrio econômico-financeiro (art. 124, II, 'd', da Lei nº 14.133/2021).</t>
  </si>
  <si>
    <t>TOTAL DE TRIBUTOS (incidência 'por dentro')</t>
  </si>
  <si>
    <t>Vedada a inclusão do IRPJ e da CSLL na planilha (Súmula nº 254 do TCU).</t>
  </si>
  <si>
    <t>7 — ITENS VARIÁVEIS</t>
  </si>
  <si>
    <t>Adicional de hora extra (%)</t>
  </si>
  <si>
    <t>Art. 7º, XVI, da CF; art. 59, §1º, da CLT; mínimo previsto no TR.</t>
  </si>
  <si>
    <t>Fração horária do regime de sobreaviso</t>
  </si>
  <si>
    <t>Art. 244, §2º, da CLT, aplicado por analogia (Súmula nº 428 do TST), salvo percentual superior em norma coletiva.</t>
  </si>
  <si>
    <t>Adicional noturno (%)</t>
  </si>
  <si>
    <t>Art. 73, caput, da CLT.</t>
  </si>
  <si>
    <t>Fator da hora noturna reduzida (52min30s)</t>
  </si>
  <si>
    <t>Art. 73, §1º, da CLT.</t>
  </si>
  <si>
    <t>Adicional de hora extra 100% (%)</t>
  </si>
  <si>
    <t>Art. 7º, XVI, CF e Súmula 146 TST (domingos/feriados não compensados); aplicado às horas de plantão conforme item 11.1 do TR, salvo percentual diverso em CCT.</t>
  </si>
  <si>
    <t>8 — INTERVALO INTRAJORNADA INDENIZADO (ESCALA 12x36)</t>
  </si>
  <si>
    <t>Duração do intervalo suprimido (horas por plantão)</t>
  </si>
  <si>
    <t>Art. 71, caput, da CLT: jornada superior a 6 horas — intervalo mínimo de 1 (uma) hora.</t>
  </si>
  <si>
    <t>Plantões médios por empregado/mês</t>
  </si>
  <si>
    <t>Escala 12x36: 365 dias ÷ 2 ÷ 12 meses ≈ 15,21 plantões por mês.</t>
  </si>
  <si>
    <t>Acréscimo sobre a hora do intervalo suprimido (%)</t>
  </si>
  <si>
    <t>Art. 71, §4º, da CLT: pagamento, de natureza indenizatória, apenas do período suprimido, com acréscimo de 50% sobre o valor da hora normal; art. 59-A da CLT.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</si>
</sst>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"/>
    <numFmt numFmtId="165" formatCode="0.0%"/>
    <numFmt numFmtId="166" formatCode="0.0000"/>
  </numFmts>
  <fonts count="19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b/>
      <sz val="9"/>
      <color rgb="FFFFFFFF"/>
      <name val="Arial"/>
      <charset val="1"/>
    </font>
    <font>
      <sz val="9"/>
      <color rgb="FF000000"/>
      <name val="Arial"/>
      <charset val="1"/>
    </font>
    <font>
      <i/>
      <sz val="8"/>
      <color rgb="FF595959"/>
      <name val="Arial"/>
      <charset val="1"/>
    </font>
    <font>
      <b/>
      <sz val="10"/>
      <color rgb="FF000000"/>
      <name val="Arial"/>
      <charset val="1"/>
    </font>
    <font>
      <b/>
      <sz val="11"/>
      <color rgb="FF1F4E79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b/>
      <sz val="11"/>
      <color rgb="FF000000"/>
      <name val="Arial"/>
      <charset val="1"/>
    </font>
    <font>
      <i/>
      <sz val="9"/>
      <color rgb="FF000000"/>
      <name val="Arial"/>
      <charset val="1"/>
    </font>
    <font>
      <b/>
      <sz val="8"/>
      <color rgb="FFFFFFFF"/>
      <name val="Arial"/>
      <charset val="1"/>
    </font>
    <font>
      <b/>
      <sz val="10"/>
      <color rgb="FF1F4E79"/>
      <name val="Arial"/>
      <charset val="1"/>
    </font>
    <font>
      <b/>
      <sz val="9"/>
      <color rgb="FF000000"/>
      <name val="Arial"/>
      <charset val="1"/>
    </font>
    <font>
      <b/>
      <sz val="9"/>
      <color rgb="FF1F4E79"/>
      <name val="Arial"/>
      <charset val="1"/>
    </font>
    <font>
      <sz val="9"/>
      <color rgb="FF0000FF"/>
      <name val="Arial"/>
      <charset val="1"/>
    </font>
    <font>
      <sz val="9"/>
      <color rgb="FF833C00"/>
      <name val="Arial"/>
      <charset val="1"/>
    </font>
    <font>
      <b/>
      <sz val="10"/>
      <color rgb="FF0000FF"/>
      <name val="Arial"/>
      <charset val="1"/>
    </font>
    <font>
      <i/>
      <sz val="9"/>
      <color rgb="FF595959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2EFDA"/>
        <bgColor rgb="FFEDF2FA"/>
      </patternFill>
    </fill>
    <fill>
      <patternFill patternType="solid">
        <fgColor rgb="FFD9E2F3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EDF2FA"/>
        <bgColor rgb="FFE2EFDA"/>
      </patternFill>
    </fill>
    <fill>
      <patternFill patternType="solid">
        <fgColor rgb="FFFCE4D6"/>
        <bgColor rgb="FFFFF2CC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/>
    <xf numFmtId="3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0" applyNumberFormat="1" applyFont="1"/>
    <xf numFmtId="164" fontId="8" fillId="5" borderId="0" xfId="0" applyNumberFormat="1" applyFont="1" applyFill="1"/>
    <xf numFmtId="0" fontId="4" fillId="0" borderId="0" xfId="0" applyFont="1"/>
    <xf numFmtId="0" fontId="9" fillId="3" borderId="1" xfId="0" applyFont="1" applyFill="1" applyBorder="1"/>
    <xf numFmtId="0" fontId="9" fillId="3" borderId="1" xfId="0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49" fontId="8" fillId="5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/>
    </xf>
    <xf numFmtId="166" fontId="7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0" fillId="0" borderId="1" xfId="0" applyBorder="1"/>
    <xf numFmtId="0" fontId="7" fillId="0" borderId="1" xfId="0" applyFont="1" applyBorder="1"/>
    <xf numFmtId="164" fontId="17" fillId="5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49" fontId="17" fillId="5" borderId="1" xfId="0" applyNumberFormat="1" applyFont="1" applyFill="1" applyBorder="1" applyAlignment="1">
      <alignment horizontal="center"/>
    </xf>
    <xf numFmtId="10" fontId="17" fillId="5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0" fontId="18" fillId="0" borderId="1" xfId="0" applyFont="1" applyBorder="1"/>
    <xf numFmtId="4" fontId="17" fillId="5" borderId="1" xfId="0" applyNumberFormat="1" applyFont="1" applyFill="1" applyBorder="1" applyAlignment="1">
      <alignment horizontal="center"/>
    </xf>
    <xf numFmtId="2" fontId="17" fillId="5" borderId="1" xfId="0" applyNumberFormat="1" applyFont="1" applyFill="1" applyBorder="1" applyAlignment="1">
      <alignment horizontal="center"/>
    </xf>
    <xf numFmtId="0" fontId="16" fillId="7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5" borderId="2" xfId="0" applyFill="1" applyBorder="1"/>
    <xf numFmtId="0" fontId="6" fillId="4" borderId="0" xfId="0" applyFont="1" applyFill="1" applyAlignment="1">
      <alignment horizontal="left" vertical="center"/>
    </xf>
    <xf numFmtId="0" fontId="10" fillId="0" borderId="0" xfId="0" applyFont="1" applyAlignment="1">
      <alignment vertical="top" wrapText="1"/>
    </xf>
    <xf numFmtId="0" fontId="12" fillId="4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F2FA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33C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showGridLines="0" topLeftCell="A13" zoomScaleNormal="100" workbookViewId="0">
      <selection activeCell="F19" sqref="F19"/>
    </sheetView>
  </sheetViews>
  <sheetFormatPr defaultColWidth="8.7109375" defaultRowHeight="15" x14ac:dyDescent="0.25"/>
  <cols>
    <col min="1" max="1" width="7" customWidth="1"/>
    <col min="2" max="2" width="52" customWidth="1"/>
    <col min="3" max="3" width="12" customWidth="1"/>
    <col min="4" max="5" width="18" customWidth="1"/>
    <col min="6" max="7" width="20" customWidth="1"/>
    <col min="8" max="8" width="46" customWidth="1"/>
  </cols>
  <sheetData>
    <row r="2" spans="1:8" ht="24" customHeight="1" x14ac:dyDescent="0.25">
      <c r="A2" s="52" t="s">
        <v>0</v>
      </c>
      <c r="B2" s="52"/>
      <c r="C2" s="52"/>
      <c r="D2" s="52"/>
      <c r="E2" s="52"/>
      <c r="F2" s="52"/>
      <c r="G2" s="52"/>
    </row>
    <row r="3" spans="1:8" ht="24" customHeight="1" x14ac:dyDescent="0.25">
      <c r="A3" s="53" t="s">
        <v>1</v>
      </c>
      <c r="B3" s="53"/>
      <c r="C3" s="53"/>
      <c r="D3" s="53"/>
      <c r="E3" s="53"/>
      <c r="F3" s="53"/>
      <c r="G3" s="53"/>
    </row>
    <row r="5" spans="1:8" ht="31.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2" t="s">
        <v>9</v>
      </c>
    </row>
    <row r="6" spans="1:8" ht="22.5" customHeight="1" x14ac:dyDescent="0.25">
      <c r="A6" s="3">
        <v>1</v>
      </c>
      <c r="B6" s="3" t="s">
        <v>10</v>
      </c>
      <c r="C6" s="4">
        <f>'Planilha Analítica'!C6</f>
        <v>1</v>
      </c>
      <c r="D6" s="5">
        <f>'Planilha Analítica'!C69</f>
        <v>1203.7060134118908</v>
      </c>
      <c r="E6" s="5">
        <f>'Planilha Analítica'!C70</f>
        <v>1203.7060134118908</v>
      </c>
      <c r="F6" s="5">
        <f>'Planilha Analítica'!C71</f>
        <v>14444.472160942689</v>
      </c>
      <c r="G6" s="6">
        <f t="shared" ref="G6:G19" si="0">IF($F$20=0,0,F6/$F$20)</f>
        <v>3.333333333333334E-2</v>
      </c>
      <c r="H6" s="7" t="s">
        <v>11</v>
      </c>
    </row>
    <row r="7" spans="1:8" ht="15" customHeight="1" x14ac:dyDescent="0.25">
      <c r="A7" s="3">
        <v>2</v>
      </c>
      <c r="B7" s="3" t="s">
        <v>12</v>
      </c>
      <c r="C7" s="4">
        <f>'Planilha Analítica'!D6</f>
        <v>20</v>
      </c>
      <c r="D7" s="5">
        <f>'Planilha Analítica'!D69</f>
        <v>1203.7060134118908</v>
      </c>
      <c r="E7" s="5">
        <f>'Planilha Analítica'!D70</f>
        <v>24074.120268237817</v>
      </c>
      <c r="F7" s="5">
        <f>'Planilha Analítica'!D71</f>
        <v>288889.44321885379</v>
      </c>
      <c r="G7" s="6">
        <f t="shared" si="0"/>
        <v>0.66666666666666685</v>
      </c>
      <c r="H7" s="7" t="s">
        <v>13</v>
      </c>
    </row>
    <row r="8" spans="1:8" ht="15" customHeight="1" x14ac:dyDescent="0.25">
      <c r="A8" s="3">
        <v>3</v>
      </c>
      <c r="B8" s="3" t="s">
        <v>14</v>
      </c>
      <c r="C8" s="4">
        <f>'Planilha Analítica'!E6</f>
        <v>2</v>
      </c>
      <c r="D8" s="5">
        <f>'Planilha Analítica'!E69</f>
        <v>1203.7060134118908</v>
      </c>
      <c r="E8" s="5">
        <f>'Planilha Analítica'!E70</f>
        <v>2407.4120268237816</v>
      </c>
      <c r="F8" s="5">
        <f>'Planilha Analítica'!E71</f>
        <v>28888.944321885378</v>
      </c>
      <c r="G8" s="6">
        <f t="shared" si="0"/>
        <v>6.666666666666668E-2</v>
      </c>
      <c r="H8" s="7" t="s">
        <v>13</v>
      </c>
    </row>
    <row r="9" spans="1:8" ht="22.5" customHeight="1" x14ac:dyDescent="0.25">
      <c r="A9" s="3">
        <v>4</v>
      </c>
      <c r="B9" s="3" t="s">
        <v>15</v>
      </c>
      <c r="C9" s="4">
        <f>'Planilha Analítica'!F6</f>
        <v>1</v>
      </c>
      <c r="D9" s="5">
        <f>'Planilha Analítica'!F69</f>
        <v>0</v>
      </c>
      <c r="E9" s="5">
        <f>'Planilha Analítica'!F70</f>
        <v>0</v>
      </c>
      <c r="F9" s="5">
        <f>'Planilha Analítica'!F71</f>
        <v>0</v>
      </c>
      <c r="G9" s="6">
        <f t="shared" si="0"/>
        <v>0</v>
      </c>
      <c r="H9" s="7" t="s">
        <v>16</v>
      </c>
    </row>
    <row r="10" spans="1:8" ht="15" customHeight="1" x14ac:dyDescent="0.25">
      <c r="A10" s="3">
        <v>5</v>
      </c>
      <c r="B10" s="3" t="s">
        <v>17</v>
      </c>
      <c r="C10" s="4">
        <f>'Planilha Analítica'!G6</f>
        <v>3</v>
      </c>
      <c r="D10" s="5">
        <f>'Planilha Analítica'!G69</f>
        <v>1203.7060134118908</v>
      </c>
      <c r="E10" s="5">
        <f>'Planilha Analítica'!G70</f>
        <v>3611.1180402356722</v>
      </c>
      <c r="F10" s="5">
        <f>'Planilha Analítica'!G71</f>
        <v>43333.416482828063</v>
      </c>
      <c r="G10" s="6">
        <f t="shared" si="0"/>
        <v>0.10000000000000002</v>
      </c>
      <c r="H10" s="7" t="s">
        <v>13</v>
      </c>
    </row>
    <row r="11" spans="1:8" ht="15" customHeight="1" x14ac:dyDescent="0.25">
      <c r="A11" s="3">
        <v>6</v>
      </c>
      <c r="B11" s="3" t="s">
        <v>18</v>
      </c>
      <c r="C11" s="4">
        <f>'Planilha Analítica'!H6</f>
        <v>1</v>
      </c>
      <c r="D11" s="5">
        <f>'Planilha Analítica'!H69</f>
        <v>1203.7060134118908</v>
      </c>
      <c r="E11" s="5">
        <f>'Planilha Analítica'!H70</f>
        <v>1203.7060134118908</v>
      </c>
      <c r="F11" s="5">
        <f>'Planilha Analítica'!H71</f>
        <v>14444.472160942689</v>
      </c>
      <c r="G11" s="6">
        <f t="shared" si="0"/>
        <v>3.333333333333334E-2</v>
      </c>
      <c r="H11" s="7" t="s">
        <v>13</v>
      </c>
    </row>
    <row r="12" spans="1:8" ht="33.75" customHeight="1" x14ac:dyDescent="0.25">
      <c r="A12" s="3">
        <v>7</v>
      </c>
      <c r="B12" s="3" t="s">
        <v>19</v>
      </c>
      <c r="C12" s="4">
        <f>'Planilha Analítica'!I6</f>
        <v>2</v>
      </c>
      <c r="D12" s="5">
        <f>'Planilha Analítica'!I69</f>
        <v>0</v>
      </c>
      <c r="E12" s="5">
        <f>'Planilha Analítica'!I70</f>
        <v>0</v>
      </c>
      <c r="F12" s="5">
        <f>'Planilha Analítica'!I71</f>
        <v>0</v>
      </c>
      <c r="G12" s="6">
        <f t="shared" si="0"/>
        <v>0</v>
      </c>
      <c r="H12" s="7" t="s">
        <v>20</v>
      </c>
    </row>
    <row r="13" spans="1:8" ht="15" customHeight="1" x14ac:dyDescent="0.25">
      <c r="A13" s="3">
        <v>8</v>
      </c>
      <c r="B13" s="3" t="s">
        <v>21</v>
      </c>
      <c r="C13" s="4">
        <f>'Planilha Analítica'!J6</f>
        <v>4</v>
      </c>
      <c r="D13" s="5">
        <f>'Planilha Analítica'!J69</f>
        <v>0</v>
      </c>
      <c r="E13" s="5">
        <f>'Planilha Analítica'!J70</f>
        <v>0</v>
      </c>
      <c r="F13" s="5">
        <f>'Planilha Analítica'!J71</f>
        <v>0</v>
      </c>
      <c r="G13" s="6">
        <f t="shared" si="0"/>
        <v>0</v>
      </c>
      <c r="H13" s="7" t="s">
        <v>22</v>
      </c>
    </row>
    <row r="14" spans="1:8" ht="15" customHeight="1" x14ac:dyDescent="0.25">
      <c r="A14" s="3">
        <v>9</v>
      </c>
      <c r="B14" s="3" t="s">
        <v>23</v>
      </c>
      <c r="C14" s="4">
        <f>'Planilha Analítica'!K6</f>
        <v>2</v>
      </c>
      <c r="D14" s="5">
        <f>'Planilha Analítica'!K69</f>
        <v>0</v>
      </c>
      <c r="E14" s="5">
        <f>'Planilha Analítica'!K70</f>
        <v>0</v>
      </c>
      <c r="F14" s="5">
        <f>'Planilha Analítica'!K71</f>
        <v>0</v>
      </c>
      <c r="G14" s="6">
        <f t="shared" si="0"/>
        <v>0</v>
      </c>
      <c r="H14" s="7" t="s">
        <v>22</v>
      </c>
    </row>
    <row r="15" spans="1:8" ht="18.75" customHeight="1" x14ac:dyDescent="0.25">
      <c r="A15" s="3">
        <v>10</v>
      </c>
      <c r="B15" s="3" t="s">
        <v>24</v>
      </c>
      <c r="C15" s="4">
        <f>'Planilha Analítica'!L6</f>
        <v>4</v>
      </c>
      <c r="D15" s="5">
        <f>'Planilha Analítica'!L69</f>
        <v>0</v>
      </c>
      <c r="E15" s="5">
        <f>'Planilha Analítica'!L70</f>
        <v>0</v>
      </c>
      <c r="F15" s="5">
        <f>'Planilha Analítica'!L71</f>
        <v>0</v>
      </c>
      <c r="G15" s="6">
        <f t="shared" si="0"/>
        <v>0</v>
      </c>
      <c r="H15" s="7" t="s">
        <v>25</v>
      </c>
    </row>
    <row r="16" spans="1:8" ht="15" customHeight="1" x14ac:dyDescent="0.25">
      <c r="A16" s="3">
        <v>11</v>
      </c>
      <c r="B16" s="3" t="s">
        <v>26</v>
      </c>
      <c r="C16" s="4">
        <f>'Planilha Analítica'!M6</f>
        <v>3</v>
      </c>
      <c r="D16" s="5">
        <f>'Planilha Analítica'!M69</f>
        <v>1203.7060134118908</v>
      </c>
      <c r="E16" s="5">
        <f>'Planilha Analítica'!M70</f>
        <v>3611.1180402356722</v>
      </c>
      <c r="F16" s="5">
        <f>'Planilha Analítica'!M71</f>
        <v>43333.416482828063</v>
      </c>
      <c r="G16" s="6">
        <f t="shared" si="0"/>
        <v>0.10000000000000002</v>
      </c>
      <c r="H16" s="7" t="s">
        <v>13</v>
      </c>
    </row>
    <row r="17" spans="1:8" ht="15" customHeight="1" x14ac:dyDescent="0.25">
      <c r="A17" s="3">
        <v>12</v>
      </c>
      <c r="B17" s="3" t="s">
        <v>27</v>
      </c>
      <c r="C17" s="4">
        <f>'Planilha Analítica'!N6</f>
        <v>2</v>
      </c>
      <c r="D17" s="5">
        <f>'Planilha Analítica'!N69</f>
        <v>0</v>
      </c>
      <c r="E17" s="5">
        <f>'Planilha Analítica'!N70</f>
        <v>0</v>
      </c>
      <c r="F17" s="5">
        <f>'Planilha Analítica'!N71</f>
        <v>0</v>
      </c>
      <c r="G17" s="6">
        <f t="shared" si="0"/>
        <v>0</v>
      </c>
      <c r="H17" s="7" t="s">
        <v>22</v>
      </c>
    </row>
    <row r="18" spans="1:8" ht="22.5" customHeight="1" x14ac:dyDescent="0.25">
      <c r="A18" s="3">
        <v>13</v>
      </c>
      <c r="B18" s="3" t="s">
        <v>28</v>
      </c>
      <c r="C18" s="4">
        <f>'Planilha Analítica'!O6</f>
        <v>1</v>
      </c>
      <c r="D18" s="5">
        <f>'Planilha Analítica'!O69</f>
        <v>0</v>
      </c>
      <c r="E18" s="5">
        <f>'Planilha Analítica'!O70</f>
        <v>0</v>
      </c>
      <c r="F18" s="5">
        <f>'Planilha Analítica'!O71</f>
        <v>0</v>
      </c>
      <c r="G18" s="6">
        <f t="shared" si="0"/>
        <v>0</v>
      </c>
      <c r="H18" s="7" t="s">
        <v>29</v>
      </c>
    </row>
    <row r="19" spans="1:8" ht="15" customHeight="1" x14ac:dyDescent="0.25">
      <c r="A19" s="3">
        <v>14</v>
      </c>
      <c r="B19" s="3" t="s">
        <v>30</v>
      </c>
      <c r="C19" s="4">
        <f>'Planilha Analítica'!P6</f>
        <v>1</v>
      </c>
      <c r="D19" s="5">
        <f>'Planilha Analítica'!P69</f>
        <v>0</v>
      </c>
      <c r="E19" s="5">
        <f>'Planilha Analítica'!P70</f>
        <v>0</v>
      </c>
      <c r="F19" s="5">
        <f>'Planilha Analítica'!P71</f>
        <v>0</v>
      </c>
      <c r="G19" s="6">
        <f t="shared" si="0"/>
        <v>0</v>
      </c>
      <c r="H19" s="7" t="s">
        <v>22</v>
      </c>
    </row>
    <row r="20" spans="1:8" ht="15" customHeight="1" x14ac:dyDescent="0.25">
      <c r="A20" s="8"/>
      <c r="B20" s="8" t="s">
        <v>31</v>
      </c>
      <c r="C20" s="9">
        <f>SUM(C6:C19)</f>
        <v>47</v>
      </c>
      <c r="D20" s="10"/>
      <c r="E20" s="11">
        <f>SUM(E6:E19)</f>
        <v>36111.180402356724</v>
      </c>
      <c r="F20" s="11">
        <f>SUM(F6:F19)</f>
        <v>433334.16482828057</v>
      </c>
      <c r="G20" s="10"/>
    </row>
    <row r="22" spans="1:8" ht="15" customHeight="1" x14ac:dyDescent="0.25">
      <c r="A22" s="55" t="s">
        <v>32</v>
      </c>
      <c r="B22" s="55"/>
      <c r="C22" s="55"/>
      <c r="D22" s="55"/>
      <c r="E22" s="55"/>
      <c r="F22" s="55"/>
      <c r="G22" s="55"/>
    </row>
    <row r="23" spans="1:8" ht="15" customHeight="1" x14ac:dyDescent="0.25">
      <c r="B23" s="12" t="s">
        <v>33</v>
      </c>
      <c r="F23" s="13">
        <f>F20</f>
        <v>433334.16482828057</v>
      </c>
    </row>
    <row r="24" spans="1:8" ht="15" customHeight="1" x14ac:dyDescent="0.25">
      <c r="B24" s="12" t="s">
        <v>34</v>
      </c>
      <c r="F24" s="14">
        <f>'Itens Variáveis'!O20</f>
        <v>283686.19767915033</v>
      </c>
      <c r="H24" s="15" t="s">
        <v>35</v>
      </c>
    </row>
    <row r="25" spans="1:8" ht="15" customHeight="1" x14ac:dyDescent="0.25">
      <c r="A25" s="16"/>
      <c r="B25" s="16" t="s">
        <v>36</v>
      </c>
      <c r="C25" s="17"/>
      <c r="D25" s="17"/>
      <c r="E25" s="17"/>
      <c r="F25" s="18">
        <f>F23+F24</f>
        <v>717020.36250743084</v>
      </c>
      <c r="G25" s="17"/>
    </row>
    <row r="27" spans="1:8" ht="48" customHeight="1" x14ac:dyDescent="0.25">
      <c r="A27" s="56" t="s">
        <v>37</v>
      </c>
      <c r="B27" s="56"/>
      <c r="C27" s="56"/>
      <c r="D27" s="56"/>
      <c r="E27" s="56"/>
      <c r="F27" s="56"/>
      <c r="G27" s="56"/>
      <c r="H27" s="56"/>
    </row>
    <row r="29" spans="1:8" ht="15" customHeight="1" x14ac:dyDescent="0.25">
      <c r="B29" s="19" t="s">
        <v>38</v>
      </c>
      <c r="C29" s="54"/>
      <c r="D29" s="54"/>
      <c r="E29" s="54"/>
      <c r="F29" s="54"/>
    </row>
    <row r="30" spans="1:8" ht="15" customHeight="1" x14ac:dyDescent="0.25">
      <c r="B30" s="19" t="s">
        <v>39</v>
      </c>
      <c r="C30" s="54"/>
      <c r="D30" s="54"/>
      <c r="E30" s="54"/>
      <c r="F30" s="54"/>
    </row>
    <row r="31" spans="1:8" ht="15" customHeight="1" x14ac:dyDescent="0.25">
      <c r="B31" s="19" t="s">
        <v>40</v>
      </c>
      <c r="C31" s="54"/>
      <c r="D31" s="54"/>
      <c r="E31" s="54"/>
      <c r="F31" s="54"/>
    </row>
    <row r="32" spans="1:8" ht="15" customHeight="1" x14ac:dyDescent="0.25">
      <c r="B32" s="19" t="s">
        <v>41</v>
      </c>
      <c r="C32" s="54"/>
      <c r="D32" s="54"/>
      <c r="E32" s="54"/>
      <c r="F32" s="54"/>
    </row>
    <row r="33" spans="2:6" ht="15" customHeight="1" x14ac:dyDescent="0.25">
      <c r="B33" s="19" t="s">
        <v>42</v>
      </c>
      <c r="C33" s="54"/>
      <c r="D33" s="54"/>
      <c r="E33" s="54"/>
      <c r="F33" s="54"/>
    </row>
  </sheetData>
  <mergeCells count="9">
    <mergeCell ref="C30:F30"/>
    <mergeCell ref="C31:F31"/>
    <mergeCell ref="C32:F32"/>
    <mergeCell ref="C33:F33"/>
    <mergeCell ref="A2:G2"/>
    <mergeCell ref="A3:G3"/>
    <mergeCell ref="A22:G22"/>
    <mergeCell ref="A27:H27"/>
    <mergeCell ref="C29:F2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3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65" sqref="F65"/>
    </sheetView>
  </sheetViews>
  <sheetFormatPr defaultColWidth="8.7109375" defaultRowHeight="15" x14ac:dyDescent="0.25"/>
  <cols>
    <col min="1" max="1" width="7" customWidth="1"/>
    <col min="2" max="2" width="52" customWidth="1"/>
    <col min="3" max="16" width="15" customWidth="1"/>
    <col min="17" max="17" width="60" customWidth="1"/>
  </cols>
  <sheetData>
    <row r="2" spans="1:17" ht="24" customHeight="1" x14ac:dyDescent="0.25">
      <c r="A2" s="52" t="s">
        <v>43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24" customHeight="1" x14ac:dyDescent="0.25">
      <c r="A3" s="53" t="s">
        <v>44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60" customHeight="1" x14ac:dyDescent="0.25">
      <c r="A4" s="20" t="s">
        <v>45</v>
      </c>
      <c r="B4" s="20" t="s">
        <v>46</v>
      </c>
      <c r="C4" s="21" t="s">
        <v>10</v>
      </c>
      <c r="D4" s="21" t="s">
        <v>12</v>
      </c>
      <c r="E4" s="21" t="s">
        <v>14</v>
      </c>
      <c r="F4" s="21" t="s">
        <v>15</v>
      </c>
      <c r="G4" s="21" t="s">
        <v>17</v>
      </c>
      <c r="H4" s="21" t="s">
        <v>18</v>
      </c>
      <c r="I4" s="21" t="s">
        <v>19</v>
      </c>
      <c r="J4" s="21" t="s">
        <v>21</v>
      </c>
      <c r="K4" s="21" t="s">
        <v>23</v>
      </c>
      <c r="L4" s="21" t="s">
        <v>24</v>
      </c>
      <c r="M4" s="21" t="s">
        <v>26</v>
      </c>
      <c r="N4" s="21" t="s">
        <v>27</v>
      </c>
      <c r="O4" s="21" t="s">
        <v>28</v>
      </c>
      <c r="P4" s="21" t="s">
        <v>30</v>
      </c>
      <c r="Q4" s="20" t="s">
        <v>47</v>
      </c>
    </row>
    <row r="5" spans="1:17" ht="15" customHeight="1" x14ac:dyDescent="0.25">
      <c r="A5" s="57" t="s">
        <v>48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15" customHeight="1" x14ac:dyDescent="0.25">
      <c r="A6" s="22"/>
      <c r="B6" s="23" t="s">
        <v>49</v>
      </c>
      <c r="C6" s="24">
        <v>1</v>
      </c>
      <c r="D6" s="24">
        <v>20</v>
      </c>
      <c r="E6" s="24">
        <v>2</v>
      </c>
      <c r="F6" s="24">
        <v>1</v>
      </c>
      <c r="G6" s="24">
        <v>3</v>
      </c>
      <c r="H6" s="24">
        <v>1</v>
      </c>
      <c r="I6" s="24">
        <v>2</v>
      </c>
      <c r="J6" s="24">
        <v>4</v>
      </c>
      <c r="K6" s="24">
        <v>2</v>
      </c>
      <c r="L6" s="24">
        <v>4</v>
      </c>
      <c r="M6" s="24">
        <v>3</v>
      </c>
      <c r="N6" s="24">
        <v>2</v>
      </c>
      <c r="O6" s="24">
        <v>1</v>
      </c>
      <c r="P6" s="24">
        <v>1</v>
      </c>
      <c r="Q6" s="7" t="s">
        <v>50</v>
      </c>
    </row>
    <row r="7" spans="1:17" ht="15" customHeight="1" x14ac:dyDescent="0.25">
      <c r="A7" s="22"/>
      <c r="B7" s="23" t="s">
        <v>51</v>
      </c>
      <c r="C7" s="24">
        <v>40</v>
      </c>
      <c r="D7" s="24">
        <v>40</v>
      </c>
      <c r="E7" s="24">
        <v>40</v>
      </c>
      <c r="F7" s="24">
        <v>40</v>
      </c>
      <c r="G7" s="24">
        <v>40</v>
      </c>
      <c r="H7" s="24">
        <v>40</v>
      </c>
      <c r="I7" s="24">
        <v>40</v>
      </c>
      <c r="J7" s="24">
        <v>40</v>
      </c>
      <c r="K7" s="24">
        <v>40</v>
      </c>
      <c r="L7" s="24" t="s">
        <v>52</v>
      </c>
      <c r="M7" s="24">
        <v>40</v>
      </c>
      <c r="N7" s="24">
        <v>40</v>
      </c>
      <c r="O7" s="24">
        <v>40</v>
      </c>
      <c r="P7" s="24">
        <v>40</v>
      </c>
      <c r="Q7" s="7"/>
    </row>
    <row r="8" spans="1:17" ht="18.75" customHeight="1" x14ac:dyDescent="0.25">
      <c r="A8" s="22"/>
      <c r="B8" s="23" t="s">
        <v>53</v>
      </c>
      <c r="C8" s="24">
        <v>200</v>
      </c>
      <c r="D8" s="24">
        <v>200</v>
      </c>
      <c r="E8" s="24">
        <v>200</v>
      </c>
      <c r="F8" s="24">
        <v>200</v>
      </c>
      <c r="G8" s="24">
        <v>200</v>
      </c>
      <c r="H8" s="24">
        <v>200</v>
      </c>
      <c r="I8" s="24">
        <v>200</v>
      </c>
      <c r="J8" s="24">
        <v>200</v>
      </c>
      <c r="K8" s="24">
        <v>200</v>
      </c>
      <c r="L8" s="24">
        <v>220</v>
      </c>
      <c r="M8" s="24">
        <v>200</v>
      </c>
      <c r="N8" s="24">
        <v>200</v>
      </c>
      <c r="O8" s="24">
        <v>200</v>
      </c>
      <c r="P8" s="24">
        <v>200</v>
      </c>
      <c r="Q8" s="7" t="s">
        <v>54</v>
      </c>
    </row>
    <row r="9" spans="1:17" ht="15" customHeight="1" x14ac:dyDescent="0.25">
      <c r="A9" s="22"/>
      <c r="B9" s="23" t="s">
        <v>55</v>
      </c>
      <c r="C9" s="25">
        <v>0.4</v>
      </c>
      <c r="D9" s="25">
        <v>0.4</v>
      </c>
      <c r="E9" s="25">
        <v>0.4</v>
      </c>
      <c r="F9" s="25">
        <v>0</v>
      </c>
      <c r="G9" s="25">
        <v>0.4</v>
      </c>
      <c r="H9" s="25">
        <v>0.4</v>
      </c>
      <c r="I9" s="25">
        <v>0</v>
      </c>
      <c r="J9" s="25">
        <v>0</v>
      </c>
      <c r="K9" s="25">
        <v>0</v>
      </c>
      <c r="L9" s="25">
        <v>0</v>
      </c>
      <c r="M9" s="25">
        <v>0.4</v>
      </c>
      <c r="N9" s="25">
        <v>0</v>
      </c>
      <c r="O9" s="25">
        <v>0</v>
      </c>
      <c r="P9" s="25">
        <v>0</v>
      </c>
      <c r="Q9" s="7"/>
    </row>
    <row r="10" spans="1:17" ht="15" customHeight="1" x14ac:dyDescent="0.25">
      <c r="A10" s="22"/>
      <c r="B10" s="23" t="s">
        <v>56</v>
      </c>
      <c r="C10" s="25">
        <v>0</v>
      </c>
      <c r="D10" s="25">
        <v>0</v>
      </c>
      <c r="E10" s="25">
        <v>0</v>
      </c>
      <c r="F10" s="25">
        <v>0.3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7"/>
    </row>
    <row r="11" spans="1:17" ht="33.75" customHeight="1" x14ac:dyDescent="0.25">
      <c r="A11" s="22"/>
      <c r="B11" s="23" t="s">
        <v>57</v>
      </c>
      <c r="C11" s="26" t="s">
        <v>58</v>
      </c>
      <c r="D11" s="27" t="s">
        <v>58</v>
      </c>
      <c r="E11" s="27" t="s">
        <v>58</v>
      </c>
      <c r="F11" s="28" t="s">
        <v>59</v>
      </c>
      <c r="G11" s="27" t="s">
        <v>60</v>
      </c>
      <c r="H11" s="27" t="s">
        <v>60</v>
      </c>
      <c r="I11" s="27" t="s">
        <v>60</v>
      </c>
      <c r="J11" s="27" t="s">
        <v>60</v>
      </c>
      <c r="K11" s="27" t="s">
        <v>60</v>
      </c>
      <c r="L11" s="27" t="s">
        <v>60</v>
      </c>
      <c r="M11" s="28" t="s">
        <v>59</v>
      </c>
      <c r="N11" s="27" t="s">
        <v>60</v>
      </c>
      <c r="O11" s="28" t="s">
        <v>61</v>
      </c>
      <c r="P11" s="28" t="s">
        <v>59</v>
      </c>
      <c r="Q11" s="7" t="s">
        <v>62</v>
      </c>
    </row>
    <row r="12" spans="1:17" ht="15" customHeight="1" x14ac:dyDescent="0.25">
      <c r="A12" s="22"/>
      <c r="B12" s="23" t="s">
        <v>63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7" t="s">
        <v>64</v>
      </c>
    </row>
    <row r="13" spans="1:17" ht="66" customHeight="1" x14ac:dyDescent="0.25">
      <c r="A13" s="22"/>
      <c r="B13" s="23" t="s">
        <v>65</v>
      </c>
      <c r="C13" s="30" t="s">
        <v>11</v>
      </c>
      <c r="D13" s="30" t="s">
        <v>13</v>
      </c>
      <c r="E13" s="30" t="s">
        <v>13</v>
      </c>
      <c r="F13" s="30" t="s">
        <v>16</v>
      </c>
      <c r="G13" s="30" t="s">
        <v>13</v>
      </c>
      <c r="H13" s="30" t="s">
        <v>13</v>
      </c>
      <c r="I13" s="30" t="s">
        <v>66</v>
      </c>
      <c r="J13" s="28" t="s">
        <v>22</v>
      </c>
      <c r="K13" s="28" t="s">
        <v>22</v>
      </c>
      <c r="L13" s="28" t="s">
        <v>67</v>
      </c>
      <c r="M13" s="28" t="s">
        <v>68</v>
      </c>
      <c r="N13" s="28" t="s">
        <v>69</v>
      </c>
      <c r="O13" s="28" t="s">
        <v>70</v>
      </c>
      <c r="P13" s="28" t="s">
        <v>69</v>
      </c>
      <c r="Q13" s="7"/>
    </row>
    <row r="15" spans="1:17" ht="15" customHeight="1" x14ac:dyDescent="0.25">
      <c r="A15" s="57" t="s">
        <v>71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ht="15" customHeight="1" x14ac:dyDescent="0.25">
      <c r="A16" s="22" t="s">
        <v>72</v>
      </c>
      <c r="B16" s="23" t="s">
        <v>73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7" t="s">
        <v>74</v>
      </c>
    </row>
    <row r="17" spans="1:17" ht="15" customHeight="1" x14ac:dyDescent="0.25">
      <c r="A17" s="22" t="s">
        <v>75</v>
      </c>
      <c r="B17" s="23" t="s">
        <v>76</v>
      </c>
      <c r="C17" s="31">
        <f>IF(UPPER(Parâmetros!$C$6)="SALARIO BASE",C16,Parâmetros!$C$5)*C9</f>
        <v>648.40000000000009</v>
      </c>
      <c r="D17" s="31">
        <f>IF(UPPER(Parâmetros!$C$6)="SALARIO BASE",D16,Parâmetros!$C$5)*D9</f>
        <v>648.40000000000009</v>
      </c>
      <c r="E17" s="31">
        <f>IF(UPPER(Parâmetros!$C$6)="SALARIO BASE",E16,Parâmetros!$C$5)*E9</f>
        <v>648.40000000000009</v>
      </c>
      <c r="F17" s="31">
        <f>IF(UPPER(Parâmetros!$C$6)="SALARIO BASE",F16,Parâmetros!$C$5)*F9</f>
        <v>0</v>
      </c>
      <c r="G17" s="31">
        <f>IF(UPPER(Parâmetros!$C$6)="SALARIO BASE",G16,Parâmetros!$C$5)*G9</f>
        <v>648.40000000000009</v>
      </c>
      <c r="H17" s="31">
        <f>IF(UPPER(Parâmetros!$C$6)="SALARIO BASE",H16,Parâmetros!$C$5)*H9</f>
        <v>648.40000000000009</v>
      </c>
      <c r="I17" s="31">
        <f>IF(UPPER(Parâmetros!$C$6)="SALARIO BASE",I16,Parâmetros!$C$5)*I9</f>
        <v>0</v>
      </c>
      <c r="J17" s="31">
        <f>IF(UPPER(Parâmetros!$C$6)="SALARIO BASE",J16,Parâmetros!$C$5)*J9</f>
        <v>0</v>
      </c>
      <c r="K17" s="31">
        <f>IF(UPPER(Parâmetros!$C$6)="SALARIO BASE",K16,Parâmetros!$C$5)*K9</f>
        <v>0</v>
      </c>
      <c r="L17" s="31">
        <f>IF(UPPER(Parâmetros!$C$6)="SALARIO BASE",L16,Parâmetros!$C$5)*L9</f>
        <v>0</v>
      </c>
      <c r="M17" s="31">
        <f>IF(UPPER(Parâmetros!$C$6)="SALARIO BASE",M16,Parâmetros!$C$5)*M9</f>
        <v>648.40000000000009</v>
      </c>
      <c r="N17" s="31">
        <f>IF(UPPER(Parâmetros!$C$6)="SALARIO BASE",N16,Parâmetros!$C$5)*N9</f>
        <v>0</v>
      </c>
      <c r="O17" s="31">
        <f>IF(UPPER(Parâmetros!$C$6)="SALARIO BASE",O16,Parâmetros!$C$5)*O9</f>
        <v>0</v>
      </c>
      <c r="P17" s="31">
        <f>IF(UPPER(Parâmetros!$C$6)="SALARIO BASE",P16,Parâmetros!$C$5)*P9</f>
        <v>0</v>
      </c>
      <c r="Q17" s="7" t="s">
        <v>77</v>
      </c>
    </row>
    <row r="18" spans="1:17" ht="15" customHeight="1" x14ac:dyDescent="0.25">
      <c r="A18" s="22" t="s">
        <v>78</v>
      </c>
      <c r="B18" s="23" t="s">
        <v>79</v>
      </c>
      <c r="C18" s="31">
        <f t="shared" ref="C18:P18" si="0">C16*C10</f>
        <v>0</v>
      </c>
      <c r="D18" s="31">
        <f t="shared" si="0"/>
        <v>0</v>
      </c>
      <c r="E18" s="31">
        <f t="shared" si="0"/>
        <v>0</v>
      </c>
      <c r="F18" s="31">
        <f t="shared" si="0"/>
        <v>0</v>
      </c>
      <c r="G18" s="31">
        <f t="shared" si="0"/>
        <v>0</v>
      </c>
      <c r="H18" s="31">
        <f t="shared" si="0"/>
        <v>0</v>
      </c>
      <c r="I18" s="31">
        <f t="shared" si="0"/>
        <v>0</v>
      </c>
      <c r="J18" s="31">
        <f t="shared" si="0"/>
        <v>0</v>
      </c>
      <c r="K18" s="31">
        <f t="shared" si="0"/>
        <v>0</v>
      </c>
      <c r="L18" s="31">
        <f t="shared" si="0"/>
        <v>0</v>
      </c>
      <c r="M18" s="31">
        <f t="shared" si="0"/>
        <v>0</v>
      </c>
      <c r="N18" s="31">
        <f t="shared" si="0"/>
        <v>0</v>
      </c>
      <c r="O18" s="31">
        <f t="shared" si="0"/>
        <v>0</v>
      </c>
      <c r="P18" s="31">
        <f t="shared" si="0"/>
        <v>0</v>
      </c>
      <c r="Q18" s="7" t="s">
        <v>80</v>
      </c>
    </row>
    <row r="19" spans="1:17" ht="15" customHeight="1" x14ac:dyDescent="0.25">
      <c r="A19" s="22" t="s">
        <v>81</v>
      </c>
      <c r="B19" s="23" t="s">
        <v>82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7" t="s">
        <v>83</v>
      </c>
    </row>
    <row r="20" spans="1:17" ht="15" customHeight="1" x14ac:dyDescent="0.25">
      <c r="A20" s="22" t="s">
        <v>84</v>
      </c>
      <c r="B20" s="23" t="s">
        <v>85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7"/>
    </row>
    <row r="21" spans="1:17" ht="15" customHeight="1" x14ac:dyDescent="0.25">
      <c r="A21" s="32"/>
      <c r="B21" s="33" t="s">
        <v>86</v>
      </c>
      <c r="C21" s="11">
        <f t="shared" ref="C21:P21" si="1">SUM(C16:C20)</f>
        <v>648.40000000000009</v>
      </c>
      <c r="D21" s="11">
        <f t="shared" si="1"/>
        <v>648.40000000000009</v>
      </c>
      <c r="E21" s="11">
        <f t="shared" si="1"/>
        <v>648.40000000000009</v>
      </c>
      <c r="F21" s="11">
        <f t="shared" si="1"/>
        <v>0</v>
      </c>
      <c r="G21" s="11">
        <f t="shared" si="1"/>
        <v>648.40000000000009</v>
      </c>
      <c r="H21" s="11">
        <f t="shared" si="1"/>
        <v>648.40000000000009</v>
      </c>
      <c r="I21" s="11">
        <f t="shared" si="1"/>
        <v>0</v>
      </c>
      <c r="J21" s="11">
        <f t="shared" si="1"/>
        <v>0</v>
      </c>
      <c r="K21" s="11">
        <f t="shared" si="1"/>
        <v>0</v>
      </c>
      <c r="L21" s="11">
        <f t="shared" si="1"/>
        <v>0</v>
      </c>
      <c r="M21" s="11">
        <f t="shared" si="1"/>
        <v>648.40000000000009</v>
      </c>
      <c r="N21" s="11">
        <f t="shared" si="1"/>
        <v>0</v>
      </c>
      <c r="O21" s="11">
        <f t="shared" si="1"/>
        <v>0</v>
      </c>
      <c r="P21" s="11">
        <f t="shared" si="1"/>
        <v>0</v>
      </c>
      <c r="Q21" s="7"/>
    </row>
    <row r="23" spans="1:17" ht="15" customHeight="1" x14ac:dyDescent="0.25">
      <c r="A23" s="57" t="s">
        <v>87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 ht="15" customHeight="1" x14ac:dyDescent="0.25">
      <c r="A24" s="58" t="s">
        <v>88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1:17" ht="15" customHeight="1" x14ac:dyDescent="0.25">
      <c r="A25" s="22" t="s">
        <v>89</v>
      </c>
      <c r="B25" s="23" t="s">
        <v>90</v>
      </c>
      <c r="C25" s="31">
        <f>C21*Parâmetros!$C$11</f>
        <v>54.011720000000004</v>
      </c>
      <c r="D25" s="31">
        <f>D21*Parâmetros!$C$11</f>
        <v>54.011720000000004</v>
      </c>
      <c r="E25" s="31">
        <f>E21*Parâmetros!$C$11</f>
        <v>54.011720000000004</v>
      </c>
      <c r="F25" s="31">
        <f>F21*Parâmetros!$C$11</f>
        <v>0</v>
      </c>
      <c r="G25" s="31">
        <f>G21*Parâmetros!$C$11</f>
        <v>54.011720000000004</v>
      </c>
      <c r="H25" s="31">
        <f>H21*Parâmetros!$C$11</f>
        <v>54.011720000000004</v>
      </c>
      <c r="I25" s="31">
        <f>I21*Parâmetros!$C$11</f>
        <v>0</v>
      </c>
      <c r="J25" s="31">
        <f>J21*Parâmetros!$C$11</f>
        <v>0</v>
      </c>
      <c r="K25" s="31">
        <f>K21*Parâmetros!$C$11</f>
        <v>0</v>
      </c>
      <c r="L25" s="31">
        <f>L21*Parâmetros!$C$11</f>
        <v>0</v>
      </c>
      <c r="M25" s="31">
        <f>M21*Parâmetros!$C$11</f>
        <v>54.011720000000004</v>
      </c>
      <c r="N25" s="31">
        <f>N21*Parâmetros!$C$11</f>
        <v>0</v>
      </c>
      <c r="O25" s="31">
        <f>O21*Parâmetros!$C$11</f>
        <v>0</v>
      </c>
      <c r="P25" s="31">
        <f>P21*Parâmetros!$C$11</f>
        <v>0</v>
      </c>
      <c r="Q25" s="7"/>
    </row>
    <row r="26" spans="1:17" ht="15" customHeight="1" x14ac:dyDescent="0.25">
      <c r="A26" s="22" t="s">
        <v>91</v>
      </c>
      <c r="B26" s="23" t="s">
        <v>92</v>
      </c>
      <c r="C26" s="31">
        <f>C21*Parâmetros!$C$12</f>
        <v>72.037240000000011</v>
      </c>
      <c r="D26" s="31">
        <f>D21*Parâmetros!$C$12</f>
        <v>72.037240000000011</v>
      </c>
      <c r="E26" s="31">
        <f>E21*Parâmetros!$C$12</f>
        <v>72.037240000000011</v>
      </c>
      <c r="F26" s="31">
        <f>F21*Parâmetros!$C$12</f>
        <v>0</v>
      </c>
      <c r="G26" s="31">
        <f>G21*Parâmetros!$C$12</f>
        <v>72.037240000000011</v>
      </c>
      <c r="H26" s="31">
        <f>H21*Parâmetros!$C$12</f>
        <v>72.037240000000011</v>
      </c>
      <c r="I26" s="31">
        <f>I21*Parâmetros!$C$12</f>
        <v>0</v>
      </c>
      <c r="J26" s="31">
        <f>J21*Parâmetros!$C$12</f>
        <v>0</v>
      </c>
      <c r="K26" s="31">
        <f>K21*Parâmetros!$C$12</f>
        <v>0</v>
      </c>
      <c r="L26" s="31">
        <f>L21*Parâmetros!$C$12</f>
        <v>0</v>
      </c>
      <c r="M26" s="31">
        <f>M21*Parâmetros!$C$12</f>
        <v>72.037240000000011</v>
      </c>
      <c r="N26" s="31">
        <f>N21*Parâmetros!$C$12</f>
        <v>0</v>
      </c>
      <c r="O26" s="31">
        <f>O21*Parâmetros!$C$12</f>
        <v>0</v>
      </c>
      <c r="P26" s="31">
        <f>P21*Parâmetros!$C$12</f>
        <v>0</v>
      </c>
      <c r="Q26" s="7"/>
    </row>
    <row r="27" spans="1:17" ht="15" customHeight="1" x14ac:dyDescent="0.25">
      <c r="A27" s="22"/>
      <c r="B27" s="23" t="s">
        <v>93</v>
      </c>
      <c r="C27" s="31">
        <f t="shared" ref="C27:P27" si="2">SUM(C25:C26)</f>
        <v>126.04896000000002</v>
      </c>
      <c r="D27" s="31">
        <f t="shared" si="2"/>
        <v>126.04896000000002</v>
      </c>
      <c r="E27" s="31">
        <f t="shared" si="2"/>
        <v>126.04896000000002</v>
      </c>
      <c r="F27" s="31">
        <f t="shared" si="2"/>
        <v>0</v>
      </c>
      <c r="G27" s="31">
        <f t="shared" si="2"/>
        <v>126.04896000000002</v>
      </c>
      <c r="H27" s="31">
        <f t="shared" si="2"/>
        <v>126.04896000000002</v>
      </c>
      <c r="I27" s="31">
        <f t="shared" si="2"/>
        <v>0</v>
      </c>
      <c r="J27" s="31">
        <f t="shared" si="2"/>
        <v>0</v>
      </c>
      <c r="K27" s="31">
        <f t="shared" si="2"/>
        <v>0</v>
      </c>
      <c r="L27" s="31">
        <f t="shared" si="2"/>
        <v>0</v>
      </c>
      <c r="M27" s="31">
        <f t="shared" si="2"/>
        <v>126.04896000000002</v>
      </c>
      <c r="N27" s="31">
        <f t="shared" si="2"/>
        <v>0</v>
      </c>
      <c r="O27" s="31">
        <f t="shared" si="2"/>
        <v>0</v>
      </c>
      <c r="P27" s="31">
        <f t="shared" si="2"/>
        <v>0</v>
      </c>
      <c r="Q27" s="7"/>
    </row>
    <row r="28" spans="1:17" ht="15" customHeight="1" x14ac:dyDescent="0.25">
      <c r="A28" s="22" t="s">
        <v>94</v>
      </c>
      <c r="B28" s="23" t="s">
        <v>95</v>
      </c>
      <c r="C28" s="31">
        <f>C27*Parâmetros!$C$24</f>
        <v>46.386017280000019</v>
      </c>
      <c r="D28" s="31">
        <f>D27*Parâmetros!$C$24</f>
        <v>46.386017280000019</v>
      </c>
      <c r="E28" s="31">
        <f>E27*Parâmetros!$C$24</f>
        <v>46.386017280000019</v>
      </c>
      <c r="F28" s="31">
        <f>F27*Parâmetros!$C$24</f>
        <v>0</v>
      </c>
      <c r="G28" s="31">
        <f>G27*Parâmetros!$C$24</f>
        <v>46.386017280000019</v>
      </c>
      <c r="H28" s="31">
        <f>H27*Parâmetros!$C$24</f>
        <v>46.386017280000019</v>
      </c>
      <c r="I28" s="31">
        <f>I27*Parâmetros!$C$24</f>
        <v>0</v>
      </c>
      <c r="J28" s="31">
        <f>J27*Parâmetros!$C$24</f>
        <v>0</v>
      </c>
      <c r="K28" s="31">
        <f>K27*Parâmetros!$C$24</f>
        <v>0</v>
      </c>
      <c r="L28" s="31">
        <f>L27*Parâmetros!$C$24</f>
        <v>0</v>
      </c>
      <c r="M28" s="31">
        <f>M27*Parâmetros!$C$24</f>
        <v>46.386017280000019</v>
      </c>
      <c r="N28" s="31">
        <f>N27*Parâmetros!$C$24</f>
        <v>0</v>
      </c>
      <c r="O28" s="31">
        <f>O27*Parâmetros!$C$24</f>
        <v>0</v>
      </c>
      <c r="P28" s="31">
        <f>P27*Parâmetros!$C$24</f>
        <v>0</v>
      </c>
      <c r="Q28" s="7"/>
    </row>
    <row r="29" spans="1:17" ht="15" customHeight="1" x14ac:dyDescent="0.25">
      <c r="A29" s="32"/>
      <c r="B29" s="33" t="s">
        <v>96</v>
      </c>
      <c r="C29" s="11">
        <f t="shared" ref="C29:P29" si="3">C27+C28</f>
        <v>172.43497728000006</v>
      </c>
      <c r="D29" s="11">
        <f t="shared" si="3"/>
        <v>172.43497728000006</v>
      </c>
      <c r="E29" s="11">
        <f t="shared" si="3"/>
        <v>172.43497728000006</v>
      </c>
      <c r="F29" s="11">
        <f t="shared" si="3"/>
        <v>0</v>
      </c>
      <c r="G29" s="11">
        <f t="shared" si="3"/>
        <v>172.43497728000006</v>
      </c>
      <c r="H29" s="11">
        <f t="shared" si="3"/>
        <v>172.43497728000006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172.43497728000006</v>
      </c>
      <c r="N29" s="11">
        <f t="shared" si="3"/>
        <v>0</v>
      </c>
      <c r="O29" s="11">
        <f t="shared" si="3"/>
        <v>0</v>
      </c>
      <c r="P29" s="11">
        <f t="shared" si="3"/>
        <v>0</v>
      </c>
      <c r="Q29" s="7"/>
    </row>
    <row r="30" spans="1:17" ht="15" customHeight="1" x14ac:dyDescent="0.25">
      <c r="A30" s="58" t="s">
        <v>97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22.5" customHeight="1" x14ac:dyDescent="0.25">
      <c r="A31" s="32" t="s">
        <v>98</v>
      </c>
      <c r="B31" s="33" t="s">
        <v>99</v>
      </c>
      <c r="C31" s="11">
        <f>C21*Parâmetros!$C$24</f>
        <v>238.61120000000011</v>
      </c>
      <c r="D31" s="11">
        <f>D21*Parâmetros!$C$24</f>
        <v>238.61120000000011</v>
      </c>
      <c r="E31" s="11">
        <f>E21*Parâmetros!$C$24</f>
        <v>238.61120000000011</v>
      </c>
      <c r="F31" s="11">
        <f>F21*Parâmetros!$C$24</f>
        <v>0</v>
      </c>
      <c r="G31" s="11">
        <f>G21*Parâmetros!$C$24</f>
        <v>238.61120000000011</v>
      </c>
      <c r="H31" s="11">
        <f>H21*Parâmetros!$C$24</f>
        <v>238.61120000000011</v>
      </c>
      <c r="I31" s="11">
        <f>I21*Parâmetros!$C$24</f>
        <v>0</v>
      </c>
      <c r="J31" s="11">
        <f>J21*Parâmetros!$C$24</f>
        <v>0</v>
      </c>
      <c r="K31" s="11">
        <f>K21*Parâmetros!$C$24</f>
        <v>0</v>
      </c>
      <c r="L31" s="11">
        <f>L21*Parâmetros!$C$24</f>
        <v>0</v>
      </c>
      <c r="M31" s="11">
        <f>M21*Parâmetros!$C$24</f>
        <v>238.61120000000011</v>
      </c>
      <c r="N31" s="11">
        <f>N21*Parâmetros!$C$24</f>
        <v>0</v>
      </c>
      <c r="O31" s="11">
        <f>O21*Parâmetros!$C$24</f>
        <v>0</v>
      </c>
      <c r="P31" s="11">
        <f>P21*Parâmetros!$C$24</f>
        <v>0</v>
      </c>
      <c r="Q31" s="7" t="s">
        <v>100</v>
      </c>
    </row>
    <row r="32" spans="1:17" ht="15" customHeight="1" x14ac:dyDescent="0.25">
      <c r="A32" s="58" t="s">
        <v>101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1:17" ht="22.5" customHeight="1" x14ac:dyDescent="0.25">
      <c r="A33" s="22" t="s">
        <v>102</v>
      </c>
      <c r="B33" s="23" t="s">
        <v>103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7" t="s">
        <v>104</v>
      </c>
    </row>
    <row r="34" spans="1:17" ht="15" customHeight="1" x14ac:dyDescent="0.25">
      <c r="A34" s="22"/>
      <c r="B34" s="23" t="s">
        <v>105</v>
      </c>
      <c r="C34" s="31">
        <f>-MIN(C33,C16*Parâmetros!$C$7)</f>
        <v>0</v>
      </c>
      <c r="D34" s="31">
        <f>-MIN(D33,D16*Parâmetros!$C$7)</f>
        <v>0</v>
      </c>
      <c r="E34" s="31">
        <f>-MIN(E33,E16*Parâmetros!$C$7)</f>
        <v>0</v>
      </c>
      <c r="F34" s="31">
        <f>-MIN(F33,F16*Parâmetros!$C$7)</f>
        <v>0</v>
      </c>
      <c r="G34" s="31">
        <f>-MIN(G33,G16*Parâmetros!$C$7)</f>
        <v>0</v>
      </c>
      <c r="H34" s="31">
        <f>-MIN(H33,H16*Parâmetros!$C$7)</f>
        <v>0</v>
      </c>
      <c r="I34" s="31">
        <f>-MIN(I33,I16*Parâmetros!$C$7)</f>
        <v>0</v>
      </c>
      <c r="J34" s="31">
        <f>-MIN(J33,J16*Parâmetros!$C$7)</f>
        <v>0</v>
      </c>
      <c r="K34" s="31">
        <f>-MIN(K33,K16*Parâmetros!$C$7)</f>
        <v>0</v>
      </c>
      <c r="L34" s="31">
        <f>-MIN(L33,L16*Parâmetros!$C$7)</f>
        <v>0</v>
      </c>
      <c r="M34" s="31">
        <f>-MIN(M33,M16*Parâmetros!$C$7)</f>
        <v>0</v>
      </c>
      <c r="N34" s="31">
        <f>-MIN(N33,N16*Parâmetros!$C$7)</f>
        <v>0</v>
      </c>
      <c r="O34" s="31">
        <f>-MIN(O33,O16*Parâmetros!$C$7)</f>
        <v>0</v>
      </c>
      <c r="P34" s="31">
        <f>-MIN(P33,P16*Parâmetros!$C$7)</f>
        <v>0</v>
      </c>
      <c r="Q34" s="7" t="s">
        <v>106</v>
      </c>
    </row>
    <row r="35" spans="1:17" ht="15" customHeight="1" x14ac:dyDescent="0.25">
      <c r="A35" s="22" t="s">
        <v>107</v>
      </c>
      <c r="B35" s="23" t="s">
        <v>108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7" t="s">
        <v>109</v>
      </c>
    </row>
    <row r="36" spans="1:17" ht="15" customHeight="1" x14ac:dyDescent="0.25">
      <c r="A36" s="22" t="s">
        <v>110</v>
      </c>
      <c r="B36" s="23" t="s">
        <v>111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7"/>
    </row>
    <row r="37" spans="1:17" ht="15" customHeight="1" x14ac:dyDescent="0.25">
      <c r="A37" s="22" t="s">
        <v>112</v>
      </c>
      <c r="B37" s="23" t="s">
        <v>113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7"/>
    </row>
    <row r="38" spans="1:17" ht="15" customHeight="1" x14ac:dyDescent="0.25">
      <c r="A38" s="32"/>
      <c r="B38" s="33" t="s">
        <v>114</v>
      </c>
      <c r="C38" s="11">
        <f t="shared" ref="C38:P38" si="4">SUM(C33:C37)</f>
        <v>0</v>
      </c>
      <c r="D38" s="11">
        <f t="shared" si="4"/>
        <v>0</v>
      </c>
      <c r="E38" s="11">
        <f t="shared" si="4"/>
        <v>0</v>
      </c>
      <c r="F38" s="11">
        <f t="shared" si="4"/>
        <v>0</v>
      </c>
      <c r="G38" s="11">
        <f t="shared" si="4"/>
        <v>0</v>
      </c>
      <c r="H38" s="11">
        <f t="shared" si="4"/>
        <v>0</v>
      </c>
      <c r="I38" s="11">
        <f t="shared" si="4"/>
        <v>0</v>
      </c>
      <c r="J38" s="11">
        <f t="shared" si="4"/>
        <v>0</v>
      </c>
      <c r="K38" s="11">
        <f t="shared" si="4"/>
        <v>0</v>
      </c>
      <c r="L38" s="11">
        <f t="shared" si="4"/>
        <v>0</v>
      </c>
      <c r="M38" s="11">
        <f t="shared" si="4"/>
        <v>0</v>
      </c>
      <c r="N38" s="11">
        <f t="shared" si="4"/>
        <v>0</v>
      </c>
      <c r="O38" s="11">
        <f t="shared" si="4"/>
        <v>0</v>
      </c>
      <c r="P38" s="11">
        <f t="shared" si="4"/>
        <v>0</v>
      </c>
      <c r="Q38" s="7"/>
    </row>
    <row r="39" spans="1:17" ht="15" customHeight="1" x14ac:dyDescent="0.25">
      <c r="A39" s="32"/>
      <c r="B39" s="33" t="s">
        <v>115</v>
      </c>
      <c r="C39" s="11">
        <f t="shared" ref="C39:P39" si="5">C29+C31+C38</f>
        <v>411.04617728000017</v>
      </c>
      <c r="D39" s="11">
        <f t="shared" si="5"/>
        <v>411.04617728000017</v>
      </c>
      <c r="E39" s="11">
        <f t="shared" si="5"/>
        <v>411.04617728000017</v>
      </c>
      <c r="F39" s="11">
        <f t="shared" si="5"/>
        <v>0</v>
      </c>
      <c r="G39" s="11">
        <f t="shared" si="5"/>
        <v>411.04617728000017</v>
      </c>
      <c r="H39" s="11">
        <f t="shared" si="5"/>
        <v>411.04617728000017</v>
      </c>
      <c r="I39" s="11">
        <f t="shared" si="5"/>
        <v>0</v>
      </c>
      <c r="J39" s="11">
        <f t="shared" si="5"/>
        <v>0</v>
      </c>
      <c r="K39" s="11">
        <f t="shared" si="5"/>
        <v>0</v>
      </c>
      <c r="L39" s="11">
        <f t="shared" si="5"/>
        <v>0</v>
      </c>
      <c r="M39" s="11">
        <f t="shared" si="5"/>
        <v>411.04617728000017</v>
      </c>
      <c r="N39" s="11">
        <f t="shared" si="5"/>
        <v>0</v>
      </c>
      <c r="O39" s="11">
        <f t="shared" si="5"/>
        <v>0</v>
      </c>
      <c r="P39" s="11">
        <f t="shared" si="5"/>
        <v>0</v>
      </c>
      <c r="Q39" s="7"/>
    </row>
    <row r="41" spans="1:17" ht="15" customHeight="1" x14ac:dyDescent="0.25">
      <c r="A41" s="57" t="s">
        <v>116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ht="22.5" customHeight="1" x14ac:dyDescent="0.25">
      <c r="A42" s="32" t="s">
        <v>117</v>
      </c>
      <c r="B42" s="33" t="s">
        <v>118</v>
      </c>
      <c r="C42" s="11">
        <f>C21*Parâmetros!$C$32</f>
        <v>46.295760000000008</v>
      </c>
      <c r="D42" s="11">
        <f>D21*Parâmetros!$C$32</f>
        <v>46.295760000000008</v>
      </c>
      <c r="E42" s="11">
        <f>E21*Parâmetros!$C$32</f>
        <v>46.295760000000008</v>
      </c>
      <c r="F42" s="11">
        <f>F21*Parâmetros!$C$32</f>
        <v>0</v>
      </c>
      <c r="G42" s="11">
        <f>G21*Parâmetros!$C$32</f>
        <v>46.295760000000008</v>
      </c>
      <c r="H42" s="11">
        <f>H21*Parâmetros!$C$32</f>
        <v>46.295760000000008</v>
      </c>
      <c r="I42" s="11">
        <f>I21*Parâmetros!$C$32</f>
        <v>0</v>
      </c>
      <c r="J42" s="11">
        <f>J21*Parâmetros!$C$32</f>
        <v>0</v>
      </c>
      <c r="K42" s="11">
        <f>K21*Parâmetros!$C$32</f>
        <v>0</v>
      </c>
      <c r="L42" s="11">
        <f>L21*Parâmetros!$C$32</f>
        <v>0</v>
      </c>
      <c r="M42" s="11">
        <f>M21*Parâmetros!$C$32</f>
        <v>46.295760000000008</v>
      </c>
      <c r="N42" s="11">
        <f>N21*Parâmetros!$C$32</f>
        <v>0</v>
      </c>
      <c r="O42" s="11">
        <f>O21*Parâmetros!$C$32</f>
        <v>0</v>
      </c>
      <c r="P42" s="11">
        <f>P21*Parâmetros!$C$32</f>
        <v>0</v>
      </c>
      <c r="Q42" s="7" t="s">
        <v>119</v>
      </c>
    </row>
    <row r="44" spans="1:17" ht="15" customHeight="1" x14ac:dyDescent="0.25">
      <c r="A44" s="57" t="s">
        <v>120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ht="15" customHeight="1" x14ac:dyDescent="0.25">
      <c r="A45" s="22" t="s">
        <v>121</v>
      </c>
      <c r="B45" s="23" t="s">
        <v>122</v>
      </c>
      <c r="C45" s="31">
        <f>C21*Parâmetros!$C$42</f>
        <v>13.097680000000002</v>
      </c>
      <c r="D45" s="31">
        <f>D21*Parâmetros!$C$42</f>
        <v>13.097680000000002</v>
      </c>
      <c r="E45" s="31">
        <f>E21*Parâmetros!$C$42</f>
        <v>13.097680000000002</v>
      </c>
      <c r="F45" s="31">
        <f>F21*Parâmetros!$C$42</f>
        <v>0</v>
      </c>
      <c r="G45" s="31">
        <f>G21*Parâmetros!$C$42</f>
        <v>13.097680000000002</v>
      </c>
      <c r="H45" s="31">
        <f>H21*Parâmetros!$C$42</f>
        <v>13.097680000000002</v>
      </c>
      <c r="I45" s="31">
        <f>I21*Parâmetros!$C$42</f>
        <v>0</v>
      </c>
      <c r="J45" s="31">
        <f>J21*Parâmetros!$C$42</f>
        <v>0</v>
      </c>
      <c r="K45" s="31">
        <f>K21*Parâmetros!$C$42</f>
        <v>0</v>
      </c>
      <c r="L45" s="31">
        <f>L21*Parâmetros!$C$42</f>
        <v>0</v>
      </c>
      <c r="M45" s="31">
        <f>M21*Parâmetros!$C$42</f>
        <v>13.097680000000002</v>
      </c>
      <c r="N45" s="31">
        <f>N21*Parâmetros!$C$42</f>
        <v>0</v>
      </c>
      <c r="O45" s="31">
        <f>O21*Parâmetros!$C$42</f>
        <v>0</v>
      </c>
      <c r="P45" s="31">
        <f>P21*Parâmetros!$C$42</f>
        <v>0</v>
      </c>
      <c r="Q45" s="7" t="s">
        <v>123</v>
      </c>
    </row>
    <row r="46" spans="1:17" ht="15" customHeight="1" x14ac:dyDescent="0.25">
      <c r="A46" s="22" t="s">
        <v>124</v>
      </c>
      <c r="B46" s="23" t="s">
        <v>125</v>
      </c>
      <c r="C46" s="31">
        <f>C45*Parâmetros!$C$24</f>
        <v>4.8199462400000019</v>
      </c>
      <c r="D46" s="31">
        <f>D45*Parâmetros!$C$24</f>
        <v>4.8199462400000019</v>
      </c>
      <c r="E46" s="31">
        <f>E45*Parâmetros!$C$24</f>
        <v>4.8199462400000019</v>
      </c>
      <c r="F46" s="31">
        <f>F45*Parâmetros!$C$24</f>
        <v>0</v>
      </c>
      <c r="G46" s="31">
        <f>G45*Parâmetros!$C$24</f>
        <v>4.8199462400000019</v>
      </c>
      <c r="H46" s="31">
        <f>H45*Parâmetros!$C$24</f>
        <v>4.8199462400000019</v>
      </c>
      <c r="I46" s="31">
        <f>I45*Parâmetros!$C$24</f>
        <v>0</v>
      </c>
      <c r="J46" s="31">
        <f>J45*Parâmetros!$C$24</f>
        <v>0</v>
      </c>
      <c r="K46" s="31">
        <f>K45*Parâmetros!$C$24</f>
        <v>0</v>
      </c>
      <c r="L46" s="31">
        <f>L45*Parâmetros!$C$24</f>
        <v>0</v>
      </c>
      <c r="M46" s="31">
        <f>M45*Parâmetros!$C$24</f>
        <v>4.8199462400000019</v>
      </c>
      <c r="N46" s="31">
        <f>N45*Parâmetros!$C$24</f>
        <v>0</v>
      </c>
      <c r="O46" s="31">
        <f>O45*Parâmetros!$C$24</f>
        <v>0</v>
      </c>
      <c r="P46" s="31">
        <f>P45*Parâmetros!$C$24</f>
        <v>0</v>
      </c>
      <c r="Q46" s="7"/>
    </row>
    <row r="47" spans="1:17" ht="15" customHeight="1" x14ac:dyDescent="0.25">
      <c r="A47" s="22" t="s">
        <v>126</v>
      </c>
      <c r="B47" s="23" t="s">
        <v>127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f>IF(L8=0,0,L21/L8*(1+Parâmetros!$C$63)*Parâmetros!$C$61*Parâmetros!$C$62)</f>
        <v>0</v>
      </c>
      <c r="M47" s="31">
        <v>0</v>
      </c>
      <c r="N47" s="31">
        <v>0</v>
      </c>
      <c r="O47" s="31">
        <v>0</v>
      </c>
      <c r="P47" s="31">
        <v>0</v>
      </c>
      <c r="Q47" s="7" t="s">
        <v>128</v>
      </c>
    </row>
    <row r="48" spans="1:17" ht="15" customHeight="1" x14ac:dyDescent="0.25">
      <c r="A48" s="32"/>
      <c r="B48" s="33" t="s">
        <v>129</v>
      </c>
      <c r="C48" s="11">
        <f t="shared" ref="C48:P48" si="6">C45+C46+C47</f>
        <v>17.917626240000004</v>
      </c>
      <c r="D48" s="11">
        <f t="shared" si="6"/>
        <v>17.917626240000004</v>
      </c>
      <c r="E48" s="11">
        <f t="shared" si="6"/>
        <v>17.917626240000004</v>
      </c>
      <c r="F48" s="11">
        <f t="shared" si="6"/>
        <v>0</v>
      </c>
      <c r="G48" s="11">
        <f t="shared" si="6"/>
        <v>17.917626240000004</v>
      </c>
      <c r="H48" s="11">
        <f t="shared" si="6"/>
        <v>17.917626240000004</v>
      </c>
      <c r="I48" s="11">
        <f t="shared" si="6"/>
        <v>0</v>
      </c>
      <c r="J48" s="11">
        <f t="shared" si="6"/>
        <v>0</v>
      </c>
      <c r="K48" s="11">
        <f t="shared" si="6"/>
        <v>0</v>
      </c>
      <c r="L48" s="11">
        <f t="shared" si="6"/>
        <v>0</v>
      </c>
      <c r="M48" s="11">
        <f t="shared" si="6"/>
        <v>17.917626240000004</v>
      </c>
      <c r="N48" s="11">
        <f t="shared" si="6"/>
        <v>0</v>
      </c>
      <c r="O48" s="11">
        <f t="shared" si="6"/>
        <v>0</v>
      </c>
      <c r="P48" s="11">
        <f t="shared" si="6"/>
        <v>0</v>
      </c>
      <c r="Q48" s="7" t="s">
        <v>130</v>
      </c>
    </row>
    <row r="49" spans="1:17" ht="15" customHeight="1" x14ac:dyDescent="0.25">
      <c r="A49" s="57" t="s">
        <v>131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ht="22.5" customHeight="1" x14ac:dyDescent="0.25">
      <c r="A50" s="22" t="s">
        <v>132</v>
      </c>
      <c r="B50" s="23" t="s">
        <v>133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7" t="s">
        <v>134</v>
      </c>
    </row>
    <row r="51" spans="1:17" ht="15" customHeight="1" x14ac:dyDescent="0.25">
      <c r="A51" s="22" t="s">
        <v>135</v>
      </c>
      <c r="B51" s="23" t="s">
        <v>136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7"/>
    </row>
    <row r="52" spans="1:17" ht="15" customHeight="1" x14ac:dyDescent="0.25">
      <c r="A52" s="22" t="s">
        <v>137</v>
      </c>
      <c r="B52" s="23" t="s">
        <v>138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7"/>
    </row>
    <row r="53" spans="1:17" ht="15" customHeight="1" x14ac:dyDescent="0.25">
      <c r="A53" s="22" t="s">
        <v>139</v>
      </c>
      <c r="B53" s="23" t="s">
        <v>140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7"/>
    </row>
    <row r="54" spans="1:17" ht="15" customHeight="1" x14ac:dyDescent="0.25">
      <c r="A54" s="22" t="s">
        <v>141</v>
      </c>
      <c r="B54" s="23" t="s">
        <v>142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7"/>
    </row>
    <row r="55" spans="1:17" ht="22.5" customHeight="1" x14ac:dyDescent="0.25">
      <c r="A55" s="22" t="s">
        <v>143</v>
      </c>
      <c r="B55" s="23" t="s">
        <v>144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7" t="s">
        <v>145</v>
      </c>
    </row>
    <row r="56" spans="1:17" ht="22.5" customHeight="1" x14ac:dyDescent="0.25">
      <c r="A56" s="22" t="s">
        <v>146</v>
      </c>
      <c r="B56" s="23" t="s">
        <v>147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7" t="s">
        <v>148</v>
      </c>
    </row>
    <row r="57" spans="1:17" ht="15" customHeight="1" x14ac:dyDescent="0.25">
      <c r="A57" s="22" t="s">
        <v>149</v>
      </c>
      <c r="B57" s="23" t="s">
        <v>150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7" t="s">
        <v>151</v>
      </c>
    </row>
    <row r="58" spans="1:17" ht="15" customHeight="1" x14ac:dyDescent="0.25">
      <c r="A58" s="32"/>
      <c r="B58" s="33" t="s">
        <v>152</v>
      </c>
      <c r="C58" s="11">
        <f t="shared" ref="C58:P58" si="7">SUM(C50:C57)</f>
        <v>0</v>
      </c>
      <c r="D58" s="11">
        <f t="shared" si="7"/>
        <v>0</v>
      </c>
      <c r="E58" s="11">
        <f t="shared" si="7"/>
        <v>0</v>
      </c>
      <c r="F58" s="11">
        <f t="shared" si="7"/>
        <v>0</v>
      </c>
      <c r="G58" s="11">
        <f t="shared" si="7"/>
        <v>0</v>
      </c>
      <c r="H58" s="11">
        <f t="shared" si="7"/>
        <v>0</v>
      </c>
      <c r="I58" s="11">
        <f t="shared" si="7"/>
        <v>0</v>
      </c>
      <c r="J58" s="11">
        <f t="shared" si="7"/>
        <v>0</v>
      </c>
      <c r="K58" s="11">
        <f t="shared" si="7"/>
        <v>0</v>
      </c>
      <c r="L58" s="11">
        <f t="shared" si="7"/>
        <v>0</v>
      </c>
      <c r="M58" s="11">
        <f t="shared" si="7"/>
        <v>0</v>
      </c>
      <c r="N58" s="11">
        <f t="shared" si="7"/>
        <v>0</v>
      </c>
      <c r="O58" s="11">
        <f t="shared" si="7"/>
        <v>0</v>
      </c>
      <c r="P58" s="11">
        <f t="shared" si="7"/>
        <v>0</v>
      </c>
      <c r="Q58" s="7"/>
    </row>
    <row r="60" spans="1:17" ht="15" customHeight="1" x14ac:dyDescent="0.25">
      <c r="A60" s="57" t="s">
        <v>153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1:17" ht="15" customHeight="1" x14ac:dyDescent="0.25">
      <c r="A61" s="32"/>
      <c r="B61" s="33" t="s">
        <v>154</v>
      </c>
      <c r="C61" s="11">
        <f t="shared" ref="C61:P61" si="8">C21+C39+C42+C48+C58</f>
        <v>1123.6595635200001</v>
      </c>
      <c r="D61" s="11">
        <f t="shared" si="8"/>
        <v>1123.6595635200001</v>
      </c>
      <c r="E61" s="11">
        <f t="shared" si="8"/>
        <v>1123.6595635200001</v>
      </c>
      <c r="F61" s="11">
        <f t="shared" si="8"/>
        <v>0</v>
      </c>
      <c r="G61" s="11">
        <f t="shared" si="8"/>
        <v>1123.6595635200001</v>
      </c>
      <c r="H61" s="11">
        <f t="shared" si="8"/>
        <v>1123.6595635200001</v>
      </c>
      <c r="I61" s="11">
        <f t="shared" si="8"/>
        <v>0</v>
      </c>
      <c r="J61" s="11">
        <f t="shared" si="8"/>
        <v>0</v>
      </c>
      <c r="K61" s="11">
        <f t="shared" si="8"/>
        <v>0</v>
      </c>
      <c r="L61" s="11">
        <f t="shared" si="8"/>
        <v>0</v>
      </c>
      <c r="M61" s="11">
        <f t="shared" si="8"/>
        <v>1123.6595635200001</v>
      </c>
      <c r="N61" s="11">
        <f t="shared" si="8"/>
        <v>0</v>
      </c>
      <c r="O61" s="11">
        <f t="shared" si="8"/>
        <v>0</v>
      </c>
      <c r="P61" s="11">
        <f t="shared" si="8"/>
        <v>0</v>
      </c>
      <c r="Q61" s="7"/>
    </row>
    <row r="62" spans="1:17" ht="15" customHeight="1" x14ac:dyDescent="0.25">
      <c r="A62" s="22" t="s">
        <v>155</v>
      </c>
      <c r="B62" s="23" t="s">
        <v>156</v>
      </c>
      <c r="C62" s="31">
        <f>C61*Parâmetros!$C$45</f>
        <v>0</v>
      </c>
      <c r="D62" s="31">
        <f>D61*Parâmetros!$C$45</f>
        <v>0</v>
      </c>
      <c r="E62" s="31">
        <f>E61*Parâmetros!$C$45</f>
        <v>0</v>
      </c>
      <c r="F62" s="31">
        <f>F61*Parâmetros!$C$45</f>
        <v>0</v>
      </c>
      <c r="G62" s="31">
        <f>G61*Parâmetros!$C$45</f>
        <v>0</v>
      </c>
      <c r="H62" s="31">
        <f>H61*Parâmetros!$C$45</f>
        <v>0</v>
      </c>
      <c r="I62" s="31">
        <f>I61*Parâmetros!$C$45</f>
        <v>0</v>
      </c>
      <c r="J62" s="31">
        <f>J61*Parâmetros!$C$45</f>
        <v>0</v>
      </c>
      <c r="K62" s="31">
        <f>K61*Parâmetros!$C$45</f>
        <v>0</v>
      </c>
      <c r="L62" s="31">
        <f>L61*Parâmetros!$C$45</f>
        <v>0</v>
      </c>
      <c r="M62" s="31">
        <f>M61*Parâmetros!$C$45</f>
        <v>0</v>
      </c>
      <c r="N62" s="31">
        <f>N61*Parâmetros!$C$45</f>
        <v>0</v>
      </c>
      <c r="O62" s="31">
        <f>O61*Parâmetros!$C$45</f>
        <v>0</v>
      </c>
      <c r="P62" s="31">
        <f>P61*Parâmetros!$C$45</f>
        <v>0</v>
      </c>
      <c r="Q62" s="7"/>
    </row>
    <row r="63" spans="1:17" ht="15" customHeight="1" x14ac:dyDescent="0.25">
      <c r="A63" s="22" t="s">
        <v>157</v>
      </c>
      <c r="B63" s="23" t="s">
        <v>158</v>
      </c>
      <c r="C63" s="31">
        <f>(C61+C62)*Parâmetros!$C$46</f>
        <v>0</v>
      </c>
      <c r="D63" s="31">
        <f>(D61+D62)*Parâmetros!$C$46</f>
        <v>0</v>
      </c>
      <c r="E63" s="31">
        <f>(E61+E62)*Parâmetros!$C$46</f>
        <v>0</v>
      </c>
      <c r="F63" s="31">
        <f>(F61+F62)*Parâmetros!$C$46</f>
        <v>0</v>
      </c>
      <c r="G63" s="31">
        <f>(G61+G62)*Parâmetros!$C$46</f>
        <v>0</v>
      </c>
      <c r="H63" s="31">
        <f>(H61+H62)*Parâmetros!$C$46</f>
        <v>0</v>
      </c>
      <c r="I63" s="31">
        <f>(I61+I62)*Parâmetros!$C$46</f>
        <v>0</v>
      </c>
      <c r="J63" s="31">
        <f>(J61+J62)*Parâmetros!$C$46</f>
        <v>0</v>
      </c>
      <c r="K63" s="31">
        <f>(K61+K62)*Parâmetros!$C$46</f>
        <v>0</v>
      </c>
      <c r="L63" s="31">
        <f>(L61+L62)*Parâmetros!$C$46</f>
        <v>0</v>
      </c>
      <c r="M63" s="31">
        <f>(M61+M62)*Parâmetros!$C$46</f>
        <v>0</v>
      </c>
      <c r="N63" s="31">
        <f>(N61+N62)*Parâmetros!$C$46</f>
        <v>0</v>
      </c>
      <c r="O63" s="31">
        <f>(O61+O62)*Parâmetros!$C$46</f>
        <v>0</v>
      </c>
      <c r="P63" s="31">
        <f>(P61+P62)*Parâmetros!$C$46</f>
        <v>0</v>
      </c>
      <c r="Q63" s="7"/>
    </row>
    <row r="64" spans="1:17" ht="15" customHeight="1" x14ac:dyDescent="0.25">
      <c r="A64" s="22"/>
      <c r="B64" s="23" t="s">
        <v>159</v>
      </c>
      <c r="C64" s="31">
        <f t="shared" ref="C64:P64" si="9">C61+C62+C63</f>
        <v>1123.6595635200001</v>
      </c>
      <c r="D64" s="31">
        <f t="shared" si="9"/>
        <v>1123.6595635200001</v>
      </c>
      <c r="E64" s="31">
        <f t="shared" si="9"/>
        <v>1123.6595635200001</v>
      </c>
      <c r="F64" s="31">
        <f t="shared" si="9"/>
        <v>0</v>
      </c>
      <c r="G64" s="31">
        <f t="shared" si="9"/>
        <v>1123.6595635200001</v>
      </c>
      <c r="H64" s="31">
        <f t="shared" si="9"/>
        <v>1123.6595635200001</v>
      </c>
      <c r="I64" s="31">
        <f t="shared" si="9"/>
        <v>0</v>
      </c>
      <c r="J64" s="31">
        <f t="shared" si="9"/>
        <v>0</v>
      </c>
      <c r="K64" s="31">
        <f t="shared" si="9"/>
        <v>0</v>
      </c>
      <c r="L64" s="31">
        <f t="shared" si="9"/>
        <v>0</v>
      </c>
      <c r="M64" s="31">
        <f t="shared" si="9"/>
        <v>1123.6595635200001</v>
      </c>
      <c r="N64" s="31">
        <f t="shared" si="9"/>
        <v>0</v>
      </c>
      <c r="O64" s="31">
        <f t="shared" si="9"/>
        <v>0</v>
      </c>
      <c r="P64" s="31">
        <f t="shared" si="9"/>
        <v>0</v>
      </c>
      <c r="Q64" s="7"/>
    </row>
    <row r="65" spans="1:17" ht="22.5" customHeight="1" x14ac:dyDescent="0.25">
      <c r="A65" s="22" t="s">
        <v>160</v>
      </c>
      <c r="B65" s="23" t="s">
        <v>161</v>
      </c>
      <c r="C65" s="31">
        <f>IF(Parâmetros!$C$51&gt;=1,0,C64/(1-Parâmetros!$C$51)-C64)</f>
        <v>80.046449891890688</v>
      </c>
      <c r="D65" s="31">
        <f>IF(Parâmetros!$C$51&gt;=1,0,D64/(1-Parâmetros!$C$51)-D64)</f>
        <v>80.046449891890688</v>
      </c>
      <c r="E65" s="31">
        <f>IF(Parâmetros!$C$51&gt;=1,0,E64/(1-Parâmetros!$C$51)-E64)</f>
        <v>80.046449891890688</v>
      </c>
      <c r="F65" s="31">
        <f>IF(Parâmetros!$C$51&gt;=1,0,F64/(1-Parâmetros!$C$51)-F64)</f>
        <v>0</v>
      </c>
      <c r="G65" s="31">
        <f>IF(Parâmetros!$C$51&gt;=1,0,G64/(1-Parâmetros!$C$51)-G64)</f>
        <v>80.046449891890688</v>
      </c>
      <c r="H65" s="31">
        <f>IF(Parâmetros!$C$51&gt;=1,0,H64/(1-Parâmetros!$C$51)-H64)</f>
        <v>80.046449891890688</v>
      </c>
      <c r="I65" s="31">
        <f>IF(Parâmetros!$C$51&gt;=1,0,I64/(1-Parâmetros!$C$51)-I64)</f>
        <v>0</v>
      </c>
      <c r="J65" s="31">
        <f>IF(Parâmetros!$C$51&gt;=1,0,J64/(1-Parâmetros!$C$51)-J64)</f>
        <v>0</v>
      </c>
      <c r="K65" s="31">
        <f>IF(Parâmetros!$C$51&gt;=1,0,K64/(1-Parâmetros!$C$51)-K64)</f>
        <v>0</v>
      </c>
      <c r="L65" s="31">
        <f>IF(Parâmetros!$C$51&gt;=1,0,L64/(1-Parâmetros!$C$51)-L64)</f>
        <v>0</v>
      </c>
      <c r="M65" s="31">
        <f>IF(Parâmetros!$C$51&gt;=1,0,M64/(1-Parâmetros!$C$51)-M64)</f>
        <v>80.046449891890688</v>
      </c>
      <c r="N65" s="31">
        <f>IF(Parâmetros!$C$51&gt;=1,0,N64/(1-Parâmetros!$C$51)-N64)</f>
        <v>0</v>
      </c>
      <c r="O65" s="31">
        <f>IF(Parâmetros!$C$51&gt;=1,0,O64/(1-Parâmetros!$C$51)-O64)</f>
        <v>0</v>
      </c>
      <c r="P65" s="31">
        <f>IF(Parâmetros!$C$51&gt;=1,0,P64/(1-Parâmetros!$C$51)-P64)</f>
        <v>0</v>
      </c>
      <c r="Q65" s="7" t="s">
        <v>162</v>
      </c>
    </row>
    <row r="66" spans="1:17" ht="15" customHeight="1" x14ac:dyDescent="0.25">
      <c r="A66" s="32"/>
      <c r="B66" s="33" t="s">
        <v>163</v>
      </c>
      <c r="C66" s="11">
        <f t="shared" ref="C66:P66" si="10">C62+C63+C65</f>
        <v>80.046449891890688</v>
      </c>
      <c r="D66" s="11">
        <f t="shared" si="10"/>
        <v>80.046449891890688</v>
      </c>
      <c r="E66" s="11">
        <f t="shared" si="10"/>
        <v>80.046449891890688</v>
      </c>
      <c r="F66" s="11">
        <f t="shared" si="10"/>
        <v>0</v>
      </c>
      <c r="G66" s="11">
        <f t="shared" si="10"/>
        <v>80.046449891890688</v>
      </c>
      <c r="H66" s="11">
        <f t="shared" si="10"/>
        <v>80.046449891890688</v>
      </c>
      <c r="I66" s="11">
        <f t="shared" si="10"/>
        <v>0</v>
      </c>
      <c r="J66" s="11">
        <f t="shared" si="10"/>
        <v>0</v>
      </c>
      <c r="K66" s="11">
        <f t="shared" si="10"/>
        <v>0</v>
      </c>
      <c r="L66" s="11">
        <f t="shared" si="10"/>
        <v>0</v>
      </c>
      <c r="M66" s="11">
        <f t="shared" si="10"/>
        <v>80.046449891890688</v>
      </c>
      <c r="N66" s="11">
        <f t="shared" si="10"/>
        <v>0</v>
      </c>
      <c r="O66" s="11">
        <f t="shared" si="10"/>
        <v>0</v>
      </c>
      <c r="P66" s="11">
        <f t="shared" si="10"/>
        <v>0</v>
      </c>
      <c r="Q66" s="7"/>
    </row>
    <row r="68" spans="1:17" ht="15" customHeight="1" x14ac:dyDescent="0.25">
      <c r="A68" s="57" t="s">
        <v>164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1:17" ht="15" customHeight="1" x14ac:dyDescent="0.25">
      <c r="A69" s="32" t="s">
        <v>165</v>
      </c>
      <c r="B69" s="33" t="s">
        <v>166</v>
      </c>
      <c r="C69" s="11">
        <f t="shared" ref="C69:P69" si="11">C61+C66</f>
        <v>1203.7060134118908</v>
      </c>
      <c r="D69" s="11">
        <f t="shared" si="11"/>
        <v>1203.7060134118908</v>
      </c>
      <c r="E69" s="11">
        <f t="shared" si="11"/>
        <v>1203.7060134118908</v>
      </c>
      <c r="F69" s="11">
        <f t="shared" si="11"/>
        <v>0</v>
      </c>
      <c r="G69" s="11">
        <f t="shared" si="11"/>
        <v>1203.7060134118908</v>
      </c>
      <c r="H69" s="11">
        <f t="shared" si="11"/>
        <v>1203.7060134118908</v>
      </c>
      <c r="I69" s="11">
        <f t="shared" si="11"/>
        <v>0</v>
      </c>
      <c r="J69" s="11">
        <f t="shared" si="11"/>
        <v>0</v>
      </c>
      <c r="K69" s="11">
        <f t="shared" si="11"/>
        <v>0</v>
      </c>
      <c r="L69" s="11">
        <f t="shared" si="11"/>
        <v>0</v>
      </c>
      <c r="M69" s="11">
        <f t="shared" si="11"/>
        <v>1203.7060134118908</v>
      </c>
      <c r="N69" s="11">
        <f t="shared" si="11"/>
        <v>0</v>
      </c>
      <c r="O69" s="11">
        <f t="shared" si="11"/>
        <v>0</v>
      </c>
      <c r="P69" s="11">
        <f t="shared" si="11"/>
        <v>0</v>
      </c>
      <c r="Q69" s="7"/>
    </row>
    <row r="70" spans="1:17" ht="15" customHeight="1" x14ac:dyDescent="0.25">
      <c r="A70" s="32" t="s">
        <v>167</v>
      </c>
      <c r="B70" s="33" t="s">
        <v>168</v>
      </c>
      <c r="C70" s="11">
        <f t="shared" ref="C70:P70" si="12">C69*C6</f>
        <v>1203.7060134118908</v>
      </c>
      <c r="D70" s="11">
        <f t="shared" si="12"/>
        <v>24074.120268237817</v>
      </c>
      <c r="E70" s="11">
        <f t="shared" si="12"/>
        <v>2407.4120268237816</v>
      </c>
      <c r="F70" s="11">
        <f t="shared" si="12"/>
        <v>0</v>
      </c>
      <c r="G70" s="11">
        <f t="shared" si="12"/>
        <v>3611.1180402356722</v>
      </c>
      <c r="H70" s="11">
        <f t="shared" si="12"/>
        <v>1203.7060134118908</v>
      </c>
      <c r="I70" s="11">
        <f t="shared" si="12"/>
        <v>0</v>
      </c>
      <c r="J70" s="11">
        <f t="shared" si="12"/>
        <v>0</v>
      </c>
      <c r="K70" s="11">
        <f t="shared" si="12"/>
        <v>0</v>
      </c>
      <c r="L70" s="11">
        <f t="shared" si="12"/>
        <v>0</v>
      </c>
      <c r="M70" s="11">
        <f t="shared" si="12"/>
        <v>3611.1180402356722</v>
      </c>
      <c r="N70" s="11">
        <f t="shared" si="12"/>
        <v>0</v>
      </c>
      <c r="O70" s="11">
        <f t="shared" si="12"/>
        <v>0</v>
      </c>
      <c r="P70" s="11">
        <f t="shared" si="12"/>
        <v>0</v>
      </c>
      <c r="Q70" s="7"/>
    </row>
    <row r="71" spans="1:17" ht="15" customHeight="1" x14ac:dyDescent="0.25">
      <c r="A71" s="32" t="s">
        <v>169</v>
      </c>
      <c r="B71" s="33" t="s">
        <v>170</v>
      </c>
      <c r="C71" s="11">
        <f>C70*Parâmetros!$C$8</f>
        <v>14444.472160942689</v>
      </c>
      <c r="D71" s="11">
        <f>D70*Parâmetros!$C$8</f>
        <v>288889.44321885379</v>
      </c>
      <c r="E71" s="11">
        <f>E70*Parâmetros!$C$8</f>
        <v>28888.944321885378</v>
      </c>
      <c r="F71" s="11">
        <f>F70*Parâmetros!$C$8</f>
        <v>0</v>
      </c>
      <c r="G71" s="11">
        <f>G70*Parâmetros!$C$8</f>
        <v>43333.416482828063</v>
      </c>
      <c r="H71" s="11">
        <f>H70*Parâmetros!$C$8</f>
        <v>14444.472160942689</v>
      </c>
      <c r="I71" s="11">
        <f>I70*Parâmetros!$C$8</f>
        <v>0</v>
      </c>
      <c r="J71" s="11">
        <f>J70*Parâmetros!$C$8</f>
        <v>0</v>
      </c>
      <c r="K71" s="11">
        <f>K70*Parâmetros!$C$8</f>
        <v>0</v>
      </c>
      <c r="L71" s="11">
        <f>L70*Parâmetros!$C$8</f>
        <v>0</v>
      </c>
      <c r="M71" s="11">
        <f>M70*Parâmetros!$C$8</f>
        <v>43333.416482828063</v>
      </c>
      <c r="N71" s="11">
        <f>N70*Parâmetros!$C$8</f>
        <v>0</v>
      </c>
      <c r="O71" s="11">
        <f>O70*Parâmetros!$C$8</f>
        <v>0</v>
      </c>
      <c r="P71" s="11">
        <f>P70*Parâmetros!$C$8</f>
        <v>0</v>
      </c>
      <c r="Q71" s="7"/>
    </row>
    <row r="72" spans="1:17" ht="15" customHeight="1" x14ac:dyDescent="0.25">
      <c r="A72" s="22" t="s">
        <v>171</v>
      </c>
      <c r="B72" s="23" t="s">
        <v>172</v>
      </c>
      <c r="C72" s="34">
        <f t="shared" ref="C72:P72" si="13">IF(C21=0,0,C69/C21)</f>
        <v>1.8564250669523299</v>
      </c>
      <c r="D72" s="34">
        <f t="shared" si="13"/>
        <v>1.8564250669523299</v>
      </c>
      <c r="E72" s="34">
        <f t="shared" si="13"/>
        <v>1.8564250669523299</v>
      </c>
      <c r="F72" s="34">
        <f t="shared" si="13"/>
        <v>0</v>
      </c>
      <c r="G72" s="34">
        <f t="shared" si="13"/>
        <v>1.8564250669523299</v>
      </c>
      <c r="H72" s="34">
        <f t="shared" si="13"/>
        <v>1.8564250669523299</v>
      </c>
      <c r="I72" s="34">
        <f t="shared" si="13"/>
        <v>0</v>
      </c>
      <c r="J72" s="34">
        <f t="shared" si="13"/>
        <v>0</v>
      </c>
      <c r="K72" s="34">
        <f t="shared" si="13"/>
        <v>0</v>
      </c>
      <c r="L72" s="34">
        <f t="shared" si="13"/>
        <v>0</v>
      </c>
      <c r="M72" s="34">
        <f t="shared" si="13"/>
        <v>1.8564250669523299</v>
      </c>
      <c r="N72" s="34">
        <f t="shared" si="13"/>
        <v>0</v>
      </c>
      <c r="O72" s="34">
        <f t="shared" si="13"/>
        <v>0</v>
      </c>
      <c r="P72" s="34">
        <f t="shared" si="13"/>
        <v>0</v>
      </c>
      <c r="Q72" s="7" t="s">
        <v>173</v>
      </c>
    </row>
    <row r="73" spans="1:17" ht="15" customHeight="1" x14ac:dyDescent="0.25">
      <c r="A73" s="22" t="s">
        <v>174</v>
      </c>
      <c r="B73" s="23" t="s">
        <v>175</v>
      </c>
      <c r="C73" s="31">
        <f>IF(Parâmetros!$C$51&gt;=1,0,(C33+C34)*(1+Parâmetros!$C$45)*(1+Parâmetros!$C$46)/(1-Parâmetros!$C$51))</f>
        <v>0</v>
      </c>
      <c r="D73" s="31">
        <f>IF(Parâmetros!$C$51&gt;=1,0,(D33+D34)*(1+Parâmetros!$C$45)*(1+Parâmetros!$C$46)/(1-Parâmetros!$C$51))</f>
        <v>0</v>
      </c>
      <c r="E73" s="31">
        <f>IF(Parâmetros!$C$51&gt;=1,0,(E33+E34)*(1+Parâmetros!$C$45)*(1+Parâmetros!$C$46)/(1-Parâmetros!$C$51))</f>
        <v>0</v>
      </c>
      <c r="F73" s="31">
        <f>IF(Parâmetros!$C$51&gt;=1,0,(F33+F34)*(1+Parâmetros!$C$45)*(1+Parâmetros!$C$46)/(1-Parâmetros!$C$51))</f>
        <v>0</v>
      </c>
      <c r="G73" s="31">
        <f>IF(Parâmetros!$C$51&gt;=1,0,(G33+G34)*(1+Parâmetros!$C$45)*(1+Parâmetros!$C$46)/(1-Parâmetros!$C$51))</f>
        <v>0</v>
      </c>
      <c r="H73" s="31">
        <f>IF(Parâmetros!$C$51&gt;=1,0,(H33+H34)*(1+Parâmetros!$C$45)*(1+Parâmetros!$C$46)/(1-Parâmetros!$C$51))</f>
        <v>0</v>
      </c>
      <c r="I73" s="31">
        <f>IF(Parâmetros!$C$51&gt;=1,0,(I33+I34)*(1+Parâmetros!$C$45)*(1+Parâmetros!$C$46)/(1-Parâmetros!$C$51))</f>
        <v>0</v>
      </c>
      <c r="J73" s="31">
        <f>IF(Parâmetros!$C$51&gt;=1,0,(J33+J34)*(1+Parâmetros!$C$45)*(1+Parâmetros!$C$46)/(1-Parâmetros!$C$51))</f>
        <v>0</v>
      </c>
      <c r="K73" s="31">
        <f>IF(Parâmetros!$C$51&gt;=1,0,(K33+K34)*(1+Parâmetros!$C$45)*(1+Parâmetros!$C$46)/(1-Parâmetros!$C$51))</f>
        <v>0</v>
      </c>
      <c r="L73" s="31">
        <f>IF(Parâmetros!$C$51&gt;=1,0,(L33+L34)*(1+Parâmetros!$C$45)*(1+Parâmetros!$C$46)/(1-Parâmetros!$C$51))</f>
        <v>0</v>
      </c>
      <c r="M73" s="31">
        <f>IF(Parâmetros!$C$51&gt;=1,0,(M33+M34)*(1+Parâmetros!$C$45)*(1+Parâmetros!$C$46)/(1-Parâmetros!$C$51))</f>
        <v>0</v>
      </c>
      <c r="N73" s="31">
        <f>IF(Parâmetros!$C$51&gt;=1,0,(N33+N34)*(1+Parâmetros!$C$45)*(1+Parâmetros!$C$46)/(1-Parâmetros!$C$51))</f>
        <v>0</v>
      </c>
      <c r="O73" s="31">
        <f>IF(Parâmetros!$C$51&gt;=1,0,(O33+O34)*(1+Parâmetros!$C$45)*(1+Parâmetros!$C$46)/(1-Parâmetros!$C$51))</f>
        <v>0</v>
      </c>
      <c r="P73" s="31">
        <f>IF(Parâmetros!$C$51&gt;=1,0,(P33+P34)*(1+Parâmetros!$C$45)*(1+Parâmetros!$C$46)/(1-Parâmetros!$C$51))</f>
        <v>0</v>
      </c>
      <c r="Q73" s="7" t="s">
        <v>176</v>
      </c>
    </row>
  </sheetData>
  <mergeCells count="13">
    <mergeCell ref="A49:Q49"/>
    <mergeCell ref="A60:Q60"/>
    <mergeCell ref="A68:Q68"/>
    <mergeCell ref="A24:Q24"/>
    <mergeCell ref="A30:Q30"/>
    <mergeCell ref="A32:Q32"/>
    <mergeCell ref="A41:Q41"/>
    <mergeCell ref="A44:Q44"/>
    <mergeCell ref="A2:Q2"/>
    <mergeCell ref="A3:Q3"/>
    <mergeCell ref="A5:Q5"/>
    <mergeCell ref="A15:Q15"/>
    <mergeCell ref="A23:Q2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5"/>
  <sheetViews>
    <sheetView showGridLines="0" tabSelected="1" topLeftCell="B1" zoomScaleNormal="100" workbookViewId="0">
      <selection activeCell="J9" sqref="J9"/>
    </sheetView>
  </sheetViews>
  <sheetFormatPr defaultColWidth="8.7109375" defaultRowHeight="15" x14ac:dyDescent="0.25"/>
  <cols>
    <col min="1" max="1" width="7" customWidth="1"/>
    <col min="2" max="2" width="48" customWidth="1"/>
    <col min="3" max="7" width="14" customWidth="1"/>
    <col min="8" max="9" width="16" customWidth="1"/>
    <col min="10" max="10" width="52" customWidth="1"/>
    <col min="11" max="11" width="16" customWidth="1"/>
    <col min="12" max="13" width="14" customWidth="1"/>
    <col min="14" max="14" width="15" customWidth="1"/>
    <col min="15" max="15" width="18" customWidth="1"/>
  </cols>
  <sheetData>
    <row r="2" spans="1:15" ht="24" customHeight="1" x14ac:dyDescent="0.25">
      <c r="A2" s="52" t="s">
        <v>177</v>
      </c>
      <c r="B2" s="52"/>
      <c r="C2" s="52"/>
      <c r="D2" s="52"/>
      <c r="E2" s="52"/>
      <c r="F2" s="52"/>
      <c r="G2" s="52"/>
      <c r="H2" s="52"/>
      <c r="I2" s="52"/>
    </row>
    <row r="3" spans="1:15" ht="24" customHeight="1" x14ac:dyDescent="0.25">
      <c r="A3" s="53" t="s">
        <v>178</v>
      </c>
      <c r="B3" s="53"/>
      <c r="C3" s="53"/>
      <c r="D3" s="53"/>
      <c r="E3" s="53"/>
      <c r="F3" s="53"/>
      <c r="G3" s="53"/>
      <c r="H3" s="53"/>
      <c r="I3" s="53"/>
    </row>
    <row r="5" spans="1:15" ht="33.75" customHeight="1" x14ac:dyDescent="0.25">
      <c r="A5" s="1" t="s">
        <v>2</v>
      </c>
      <c r="B5" s="1" t="s">
        <v>3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  <c r="I5" s="1" t="s">
        <v>185</v>
      </c>
      <c r="J5" s="20" t="s">
        <v>9</v>
      </c>
      <c r="K5" s="1" t="s">
        <v>186</v>
      </c>
      <c r="L5" s="1" t="s">
        <v>187</v>
      </c>
      <c r="M5" s="1" t="s">
        <v>188</v>
      </c>
      <c r="N5" s="1" t="s">
        <v>189</v>
      </c>
      <c r="O5" s="1" t="s">
        <v>190</v>
      </c>
    </row>
    <row r="6" spans="1:15" ht="15" customHeight="1" x14ac:dyDescent="0.25">
      <c r="A6" s="3">
        <v>1</v>
      </c>
      <c r="B6" s="3" t="s">
        <v>10</v>
      </c>
      <c r="C6" s="5">
        <f>'Planilha Analítica'!C21</f>
        <v>648.40000000000009</v>
      </c>
      <c r="D6" s="4">
        <f>'Planilha Analítica'!C8</f>
        <v>200</v>
      </c>
      <c r="E6" s="5">
        <f t="shared" ref="E6:E19" si="0">IF(D6=0,0,C6/D6)</f>
        <v>3.2420000000000004</v>
      </c>
      <c r="F6" s="35">
        <f>'Planilha Analítica'!C72</f>
        <v>1.8564250669523299</v>
      </c>
      <c r="G6" s="5">
        <f>E6*(1+Parâmetros!$C$54)*F6</f>
        <v>9.0277951005891808</v>
      </c>
      <c r="H6" s="5">
        <f>E6*Parâmetros!$C$55*F6</f>
        <v>2.0059760713509158</v>
      </c>
      <c r="I6" s="5">
        <f>E6*(1+Parâmetros!$C$56)*Parâmetros!$C$57*F6</f>
        <v>8.2535713927626535</v>
      </c>
      <c r="J6" s="36"/>
      <c r="K6" s="5">
        <f>E6*(1+Parâmetros!$C$58)*F6</f>
        <v>12.037060134118908</v>
      </c>
      <c r="L6" s="37">
        <v>720</v>
      </c>
      <c r="M6" s="37">
        <v>240</v>
      </c>
      <c r="N6" s="37">
        <v>672</v>
      </c>
      <c r="O6" s="5">
        <f t="shared" ref="O6:O19" si="1">G6*L6+K6*M6+H6*N6</f>
        <v>10736.922824560563</v>
      </c>
    </row>
    <row r="7" spans="1:15" ht="15" customHeight="1" x14ac:dyDescent="0.25">
      <c r="A7" s="3">
        <v>2</v>
      </c>
      <c r="B7" s="3" t="s">
        <v>12</v>
      </c>
      <c r="C7" s="5">
        <f>'Planilha Analítica'!D21</f>
        <v>648.40000000000009</v>
      </c>
      <c r="D7" s="4">
        <f>'Planilha Analítica'!D8</f>
        <v>200</v>
      </c>
      <c r="E7" s="5">
        <f t="shared" si="0"/>
        <v>3.2420000000000004</v>
      </c>
      <c r="F7" s="35">
        <f>'Planilha Analítica'!D72</f>
        <v>1.8564250669523299</v>
      </c>
      <c r="G7" s="5">
        <f>E7*(1+Parâmetros!$C$54)*F7</f>
        <v>9.0277951005891808</v>
      </c>
      <c r="H7" s="5">
        <f>E7*Parâmetros!$C$55*F7</f>
        <v>2.0059760713509158</v>
      </c>
      <c r="I7" s="5">
        <f>E7*(1+Parâmetros!$C$56)*Parâmetros!$C$57*F7</f>
        <v>8.2535713927626535</v>
      </c>
      <c r="J7" s="36"/>
      <c r="K7" s="5">
        <f>E7*(1+Parâmetros!$C$58)*F7</f>
        <v>12.037060134118908</v>
      </c>
      <c r="L7" s="37">
        <v>14400</v>
      </c>
      <c r="M7" s="37">
        <v>4800</v>
      </c>
      <c r="N7" s="37">
        <v>13440</v>
      </c>
      <c r="O7" s="5">
        <f t="shared" si="1"/>
        <v>214738.45649121125</v>
      </c>
    </row>
    <row r="8" spans="1:15" ht="15" customHeight="1" x14ac:dyDescent="0.25">
      <c r="A8" s="3">
        <v>3</v>
      </c>
      <c r="B8" s="3" t="s">
        <v>14</v>
      </c>
      <c r="C8" s="5">
        <f>'Planilha Analítica'!E21</f>
        <v>648.40000000000009</v>
      </c>
      <c r="D8" s="4">
        <f>'Planilha Analítica'!E8</f>
        <v>200</v>
      </c>
      <c r="E8" s="5">
        <f t="shared" si="0"/>
        <v>3.2420000000000004</v>
      </c>
      <c r="F8" s="35">
        <f>'Planilha Analítica'!E72</f>
        <v>1.8564250669523299</v>
      </c>
      <c r="G8" s="5">
        <f>E8*(1+Parâmetros!$C$54)*F8</f>
        <v>9.0277951005891808</v>
      </c>
      <c r="H8" s="5">
        <f>E8*Parâmetros!$C$55*F8</f>
        <v>2.0059760713509158</v>
      </c>
      <c r="I8" s="5">
        <f>E8*(1+Parâmetros!$C$56)*Parâmetros!$C$57*F8</f>
        <v>8.2535713927626535</v>
      </c>
      <c r="J8" s="36"/>
      <c r="K8" s="5">
        <f>E8*(1+Parâmetros!$C$58)*F8</f>
        <v>12.037060134118908</v>
      </c>
      <c r="L8" s="37">
        <v>960</v>
      </c>
      <c r="M8" s="37">
        <v>0</v>
      </c>
      <c r="N8" s="37">
        <v>0</v>
      </c>
      <c r="O8" s="5">
        <f t="shared" si="1"/>
        <v>8666.683296565614</v>
      </c>
    </row>
    <row r="9" spans="1:15" ht="15" customHeight="1" x14ac:dyDescent="0.25">
      <c r="A9" s="3">
        <v>4</v>
      </c>
      <c r="B9" s="3" t="s">
        <v>15</v>
      </c>
      <c r="C9" s="5">
        <f>'Planilha Analítica'!F21</f>
        <v>0</v>
      </c>
      <c r="D9" s="4">
        <f>'Planilha Analítica'!F8</f>
        <v>200</v>
      </c>
      <c r="E9" s="5">
        <f t="shared" si="0"/>
        <v>0</v>
      </c>
      <c r="F9" s="35">
        <f>'Planilha Analítica'!F72</f>
        <v>0</v>
      </c>
      <c r="G9" s="5">
        <f>E9*(1+Parâmetros!$C$54)*F9</f>
        <v>0</v>
      </c>
      <c r="H9" s="5">
        <f>E9*Parâmetros!$C$55*F9</f>
        <v>0</v>
      </c>
      <c r="I9" s="5">
        <f>E9*(1+Parâmetros!$C$56)*Parâmetros!$C$57*F9</f>
        <v>0</v>
      </c>
      <c r="J9" s="36"/>
      <c r="K9" s="5">
        <f>E9*(1+Parâmetros!$C$58)*F9</f>
        <v>0</v>
      </c>
      <c r="L9" s="37">
        <v>720</v>
      </c>
      <c r="M9" s="37">
        <v>240</v>
      </c>
      <c r="N9" s="37">
        <v>672</v>
      </c>
      <c r="O9" s="5">
        <f t="shared" si="1"/>
        <v>0</v>
      </c>
    </row>
    <row r="10" spans="1:15" ht="15" customHeight="1" x14ac:dyDescent="0.25">
      <c r="A10" s="3">
        <v>5</v>
      </c>
      <c r="B10" s="3" t="s">
        <v>17</v>
      </c>
      <c r="C10" s="5">
        <f>'Planilha Analítica'!G21</f>
        <v>648.40000000000009</v>
      </c>
      <c r="D10" s="4">
        <f>'Planilha Analítica'!G8</f>
        <v>200</v>
      </c>
      <c r="E10" s="5">
        <f t="shared" si="0"/>
        <v>3.2420000000000004</v>
      </c>
      <c r="F10" s="35">
        <f>'Planilha Analítica'!G72</f>
        <v>1.8564250669523299</v>
      </c>
      <c r="G10" s="5">
        <f>E10*(1+Parâmetros!$C$54)*F10</f>
        <v>9.0277951005891808</v>
      </c>
      <c r="H10" s="5">
        <f>E10*Parâmetros!$C$55*F10</f>
        <v>2.0059760713509158</v>
      </c>
      <c r="I10" s="5">
        <f>E10*(1+Parâmetros!$C$56)*Parâmetros!$C$57*F10</f>
        <v>8.2535713927626535</v>
      </c>
      <c r="J10" s="36"/>
      <c r="K10" s="5">
        <f>E10*(1+Parâmetros!$C$58)*F10</f>
        <v>12.037060134118908</v>
      </c>
      <c r="L10" s="37">
        <v>1440</v>
      </c>
      <c r="M10" s="37">
        <v>0</v>
      </c>
      <c r="N10" s="37">
        <v>0</v>
      </c>
      <c r="O10" s="5">
        <f t="shared" si="1"/>
        <v>13000.024944848421</v>
      </c>
    </row>
    <row r="11" spans="1:15" ht="15" customHeight="1" x14ac:dyDescent="0.25">
      <c r="A11" s="3">
        <v>6</v>
      </c>
      <c r="B11" s="3" t="s">
        <v>18</v>
      </c>
      <c r="C11" s="5">
        <f>'Planilha Analítica'!H21</f>
        <v>648.40000000000009</v>
      </c>
      <c r="D11" s="4">
        <f>'Planilha Analítica'!H8</f>
        <v>200</v>
      </c>
      <c r="E11" s="5">
        <f t="shared" si="0"/>
        <v>3.2420000000000004</v>
      </c>
      <c r="F11" s="35">
        <f>'Planilha Analítica'!H72</f>
        <v>1.8564250669523299</v>
      </c>
      <c r="G11" s="5">
        <f>E11*(1+Parâmetros!$C$54)*F11</f>
        <v>9.0277951005891808</v>
      </c>
      <c r="H11" s="5">
        <f>E11*Parâmetros!$C$55*F11</f>
        <v>2.0059760713509158</v>
      </c>
      <c r="I11" s="5">
        <f>E11*(1+Parâmetros!$C$56)*Parâmetros!$C$57*F11</f>
        <v>8.2535713927626535</v>
      </c>
      <c r="J11" s="36"/>
      <c r="K11" s="5">
        <f>E11*(1+Parâmetros!$C$58)*F11</f>
        <v>12.037060134118908</v>
      </c>
      <c r="L11" s="37">
        <v>480</v>
      </c>
      <c r="M11" s="37">
        <v>0</v>
      </c>
      <c r="N11" s="37">
        <v>0</v>
      </c>
      <c r="O11" s="5">
        <f t="shared" si="1"/>
        <v>4333.341648282807</v>
      </c>
    </row>
    <row r="12" spans="1:15" ht="15" customHeight="1" x14ac:dyDescent="0.25">
      <c r="A12" s="3">
        <v>7</v>
      </c>
      <c r="B12" s="3" t="s">
        <v>19</v>
      </c>
      <c r="C12" s="5">
        <f>'Planilha Analítica'!I21</f>
        <v>0</v>
      </c>
      <c r="D12" s="4">
        <f>'Planilha Analítica'!I8</f>
        <v>200</v>
      </c>
      <c r="E12" s="5">
        <f t="shared" si="0"/>
        <v>0</v>
      </c>
      <c r="F12" s="35">
        <f>'Planilha Analítica'!I72</f>
        <v>0</v>
      </c>
      <c r="G12" s="5">
        <f>E12*(1+Parâmetros!$C$54)*F12</f>
        <v>0</v>
      </c>
      <c r="H12" s="5">
        <f>E12*Parâmetros!$C$55*F12</f>
        <v>0</v>
      </c>
      <c r="I12" s="5">
        <f>E12*(1+Parâmetros!$C$56)*Parâmetros!$C$57*F12</f>
        <v>0</v>
      </c>
      <c r="J12" s="36"/>
      <c r="K12" s="5">
        <f>E12*(1+Parâmetros!$C$58)*F12</f>
        <v>0</v>
      </c>
      <c r="L12" s="37">
        <v>960</v>
      </c>
      <c r="M12" s="37">
        <v>0</v>
      </c>
      <c r="N12" s="37">
        <v>0</v>
      </c>
      <c r="O12" s="5">
        <f t="shared" si="1"/>
        <v>0</v>
      </c>
    </row>
    <row r="13" spans="1:15" ht="15" customHeight="1" x14ac:dyDescent="0.25">
      <c r="A13" s="3">
        <v>8</v>
      </c>
      <c r="B13" s="3" t="s">
        <v>21</v>
      </c>
      <c r="C13" s="5">
        <f>'Planilha Analítica'!J21</f>
        <v>0</v>
      </c>
      <c r="D13" s="4">
        <f>'Planilha Analítica'!J8</f>
        <v>200</v>
      </c>
      <c r="E13" s="5">
        <f t="shared" si="0"/>
        <v>0</v>
      </c>
      <c r="F13" s="35">
        <f>'Planilha Analítica'!J72</f>
        <v>0</v>
      </c>
      <c r="G13" s="5">
        <f>E13*(1+Parâmetros!$C$54)*F13</f>
        <v>0</v>
      </c>
      <c r="H13" s="5">
        <f>E13*Parâmetros!$C$55*F13</f>
        <v>0</v>
      </c>
      <c r="I13" s="5">
        <f>E13*(1+Parâmetros!$C$56)*Parâmetros!$C$57*F13</f>
        <v>0</v>
      </c>
      <c r="J13" s="36"/>
      <c r="K13" s="5">
        <f>E13*(1+Parâmetros!$C$58)*F13</f>
        <v>0</v>
      </c>
      <c r="L13" s="37">
        <v>1920</v>
      </c>
      <c r="M13" s="37">
        <v>0</v>
      </c>
      <c r="N13" s="37">
        <v>0</v>
      </c>
      <c r="O13" s="5">
        <f t="shared" si="1"/>
        <v>0</v>
      </c>
    </row>
    <row r="14" spans="1:15" ht="15" customHeight="1" x14ac:dyDescent="0.25">
      <c r="A14" s="3">
        <v>9</v>
      </c>
      <c r="B14" s="3" t="s">
        <v>23</v>
      </c>
      <c r="C14" s="5">
        <f>'Planilha Analítica'!K21</f>
        <v>0</v>
      </c>
      <c r="D14" s="4">
        <f>'Planilha Analítica'!K8</f>
        <v>200</v>
      </c>
      <c r="E14" s="5">
        <f t="shared" si="0"/>
        <v>0</v>
      </c>
      <c r="F14" s="35">
        <f>'Planilha Analítica'!K72</f>
        <v>0</v>
      </c>
      <c r="G14" s="5">
        <f>E14*(1+Parâmetros!$C$54)*F14</f>
        <v>0</v>
      </c>
      <c r="H14" s="5">
        <f>E14*Parâmetros!$C$55*F14</f>
        <v>0</v>
      </c>
      <c r="I14" s="5">
        <f>E14*(1+Parâmetros!$C$56)*Parâmetros!$C$57*F14</f>
        <v>0</v>
      </c>
      <c r="J14" s="36"/>
      <c r="K14" s="5">
        <f>E14*(1+Parâmetros!$C$58)*F14</f>
        <v>0</v>
      </c>
      <c r="L14" s="37">
        <v>960</v>
      </c>
      <c r="M14" s="37">
        <v>0</v>
      </c>
      <c r="N14" s="37">
        <v>0</v>
      </c>
      <c r="O14" s="5">
        <f t="shared" si="1"/>
        <v>0</v>
      </c>
    </row>
    <row r="15" spans="1:15" ht="15" customHeight="1" x14ac:dyDescent="0.25">
      <c r="A15" s="3">
        <v>10</v>
      </c>
      <c r="B15" s="3" t="s">
        <v>24</v>
      </c>
      <c r="C15" s="5">
        <f>'Planilha Analítica'!L21</f>
        <v>0</v>
      </c>
      <c r="D15" s="4">
        <f>'Planilha Analítica'!L8</f>
        <v>220</v>
      </c>
      <c r="E15" s="5">
        <f t="shared" si="0"/>
        <v>0</v>
      </c>
      <c r="F15" s="35">
        <f>'Planilha Analítica'!L72</f>
        <v>0</v>
      </c>
      <c r="G15" s="5">
        <f>E15*(1+Parâmetros!$C$54)*F15</f>
        <v>0</v>
      </c>
      <c r="H15" s="5">
        <f>E15*Parâmetros!$C$55*F15</f>
        <v>0</v>
      </c>
      <c r="I15" s="5">
        <f>E15*(1+Parâmetros!$C$56)*Parâmetros!$C$57*F15</f>
        <v>0</v>
      </c>
      <c r="J15" s="36"/>
      <c r="K15" s="5">
        <f>E15*(1+Parâmetros!$C$58)*F15</f>
        <v>0</v>
      </c>
      <c r="L15" s="37">
        <v>0</v>
      </c>
      <c r="M15" s="37">
        <v>0</v>
      </c>
      <c r="N15" s="37">
        <v>0</v>
      </c>
      <c r="O15" s="5">
        <f t="shared" si="1"/>
        <v>0</v>
      </c>
    </row>
    <row r="16" spans="1:15" ht="15" customHeight="1" x14ac:dyDescent="0.25">
      <c r="A16" s="3">
        <v>11</v>
      </c>
      <c r="B16" s="3" t="s">
        <v>26</v>
      </c>
      <c r="C16" s="5">
        <f>'Planilha Analítica'!M21</f>
        <v>648.40000000000009</v>
      </c>
      <c r="D16" s="4">
        <f>'Planilha Analítica'!M8</f>
        <v>200</v>
      </c>
      <c r="E16" s="5">
        <f t="shared" si="0"/>
        <v>3.2420000000000004</v>
      </c>
      <c r="F16" s="35">
        <f>'Planilha Analítica'!M72</f>
        <v>1.8564250669523299</v>
      </c>
      <c r="G16" s="5">
        <f>E16*(1+Parâmetros!$C$54)*F16</f>
        <v>9.0277951005891808</v>
      </c>
      <c r="H16" s="5">
        <f>E16*Parâmetros!$C$55*F16</f>
        <v>2.0059760713509158</v>
      </c>
      <c r="I16" s="5">
        <f>E16*(1+Parâmetros!$C$56)*Parâmetros!$C$57*F16</f>
        <v>8.2535713927626535</v>
      </c>
      <c r="J16" s="36"/>
      <c r="K16" s="5">
        <f>E16*(1+Parâmetros!$C$58)*F16</f>
        <v>12.037060134118908</v>
      </c>
      <c r="L16" s="37">
        <v>2160</v>
      </c>
      <c r="M16" s="37">
        <v>720</v>
      </c>
      <c r="N16" s="37">
        <v>2016</v>
      </c>
      <c r="O16" s="5">
        <f t="shared" si="1"/>
        <v>32210.768473681688</v>
      </c>
    </row>
    <row r="17" spans="1:15" ht="15" customHeight="1" x14ac:dyDescent="0.25">
      <c r="A17" s="3">
        <v>12</v>
      </c>
      <c r="B17" s="3" t="s">
        <v>27</v>
      </c>
      <c r="C17" s="5">
        <f>'Planilha Analítica'!N21</f>
        <v>0</v>
      </c>
      <c r="D17" s="4">
        <f>'Planilha Analítica'!N8</f>
        <v>200</v>
      </c>
      <c r="E17" s="5">
        <f t="shared" si="0"/>
        <v>0</v>
      </c>
      <c r="F17" s="35">
        <f>'Planilha Analítica'!N72</f>
        <v>0</v>
      </c>
      <c r="G17" s="5">
        <f>E17*(1+Parâmetros!$C$54)*F17</f>
        <v>0</v>
      </c>
      <c r="H17" s="5">
        <f>E17*Parâmetros!$C$55*F17</f>
        <v>0</v>
      </c>
      <c r="I17" s="5">
        <f>E17*(1+Parâmetros!$C$56)*Parâmetros!$C$57*F17</f>
        <v>0</v>
      </c>
      <c r="J17" s="36"/>
      <c r="K17" s="5">
        <f>E17*(1+Parâmetros!$C$58)*F17</f>
        <v>0</v>
      </c>
      <c r="L17" s="37">
        <v>480</v>
      </c>
      <c r="M17" s="37">
        <v>0</v>
      </c>
      <c r="N17" s="37">
        <v>0</v>
      </c>
      <c r="O17" s="5">
        <f t="shared" si="1"/>
        <v>0</v>
      </c>
    </row>
    <row r="18" spans="1:15" ht="15" customHeight="1" x14ac:dyDescent="0.25">
      <c r="A18" s="3">
        <v>13</v>
      </c>
      <c r="B18" s="3" t="s">
        <v>28</v>
      </c>
      <c r="C18" s="5">
        <f>'Planilha Analítica'!O21</f>
        <v>0</v>
      </c>
      <c r="D18" s="4">
        <f>'Planilha Analítica'!O8</f>
        <v>200</v>
      </c>
      <c r="E18" s="5">
        <f t="shared" si="0"/>
        <v>0</v>
      </c>
      <c r="F18" s="35">
        <f>'Planilha Analítica'!O72</f>
        <v>0</v>
      </c>
      <c r="G18" s="5">
        <f>E18*(1+Parâmetros!$C$54)*F18</f>
        <v>0</v>
      </c>
      <c r="H18" s="5">
        <f>E18*Parâmetros!$C$55*F18</f>
        <v>0</v>
      </c>
      <c r="I18" s="5">
        <f>E18*(1+Parâmetros!$C$56)*Parâmetros!$C$57*F18</f>
        <v>0</v>
      </c>
      <c r="J18" s="36"/>
      <c r="K18" s="5">
        <f>E18*(1+Parâmetros!$C$58)*F18</f>
        <v>0</v>
      </c>
      <c r="L18" s="37">
        <v>480</v>
      </c>
      <c r="M18" s="37">
        <v>0</v>
      </c>
      <c r="N18" s="37">
        <v>0</v>
      </c>
      <c r="O18" s="5">
        <f t="shared" si="1"/>
        <v>0</v>
      </c>
    </row>
    <row r="19" spans="1:15" ht="15" customHeight="1" x14ac:dyDescent="0.25">
      <c r="A19" s="3">
        <v>14</v>
      </c>
      <c r="B19" s="3" t="s">
        <v>30</v>
      </c>
      <c r="C19" s="5">
        <f>'Planilha Analítica'!P21</f>
        <v>0</v>
      </c>
      <c r="D19" s="4">
        <f>'Planilha Analítica'!P8</f>
        <v>200</v>
      </c>
      <c r="E19" s="5">
        <f t="shared" si="0"/>
        <v>0</v>
      </c>
      <c r="F19" s="35">
        <f>'Planilha Analítica'!P72</f>
        <v>0</v>
      </c>
      <c r="G19" s="5">
        <f>E19*(1+Parâmetros!$C$54)*F19</f>
        <v>0</v>
      </c>
      <c r="H19" s="5">
        <f>E19*Parâmetros!$C$55*F19</f>
        <v>0</v>
      </c>
      <c r="I19" s="5">
        <f>E19*(1+Parâmetros!$C$56)*Parâmetros!$C$57*F19</f>
        <v>0</v>
      </c>
      <c r="J19" s="36"/>
      <c r="K19" s="5">
        <f>E19*(1+Parâmetros!$C$58)*F19</f>
        <v>0</v>
      </c>
      <c r="L19" s="37">
        <v>480</v>
      </c>
      <c r="M19" s="37">
        <v>0</v>
      </c>
      <c r="N19" s="37">
        <v>0</v>
      </c>
      <c r="O19" s="5">
        <f t="shared" si="1"/>
        <v>0</v>
      </c>
    </row>
    <row r="20" spans="1:15" ht="15" customHeight="1" x14ac:dyDescent="0.25">
      <c r="B20" s="38" t="s">
        <v>191</v>
      </c>
      <c r="O20" s="39">
        <f>SUM(O6:O19)</f>
        <v>283686.19767915033</v>
      </c>
    </row>
    <row r="21" spans="1:15" ht="31.5" customHeight="1" x14ac:dyDescent="0.25">
      <c r="B21" s="51" t="s">
        <v>192</v>
      </c>
      <c r="C21" s="51"/>
      <c r="D21" s="51"/>
      <c r="E21" s="51"/>
      <c r="F21" s="51"/>
      <c r="G21" s="51"/>
      <c r="H21" s="51"/>
      <c r="I21" s="51"/>
      <c r="J21" s="51"/>
    </row>
    <row r="22" spans="1:15" ht="31.5" customHeight="1" x14ac:dyDescent="0.25">
      <c r="B22" s="51" t="s">
        <v>193</v>
      </c>
      <c r="C22" s="51"/>
      <c r="D22" s="51"/>
      <c r="E22" s="51"/>
      <c r="F22" s="51"/>
      <c r="G22" s="51"/>
      <c r="H22" s="51"/>
      <c r="I22" s="51"/>
      <c r="J22" s="51"/>
    </row>
    <row r="23" spans="1:15" ht="31.5" customHeight="1" x14ac:dyDescent="0.25">
      <c r="B23" s="51" t="s">
        <v>194</v>
      </c>
      <c r="C23" s="51"/>
      <c r="D23" s="51"/>
      <c r="E23" s="51"/>
      <c r="F23" s="51"/>
      <c r="G23" s="51"/>
      <c r="H23" s="51"/>
      <c r="I23" s="51"/>
      <c r="J23" s="51"/>
    </row>
    <row r="24" spans="1:15" ht="31.5" customHeight="1" x14ac:dyDescent="0.25">
      <c r="B24" s="51" t="s">
        <v>195</v>
      </c>
      <c r="C24" s="51"/>
      <c r="D24" s="51"/>
      <c r="E24" s="51"/>
      <c r="F24" s="51"/>
      <c r="G24" s="51"/>
      <c r="H24" s="51"/>
      <c r="I24" s="51"/>
      <c r="J24" s="51"/>
    </row>
    <row r="25" spans="1:15" ht="31.5" customHeight="1" x14ac:dyDescent="0.25">
      <c r="B25" s="51" t="s">
        <v>196</v>
      </c>
      <c r="C25" s="51"/>
      <c r="D25" s="51"/>
      <c r="E25" s="51"/>
      <c r="F25" s="51"/>
      <c r="G25" s="51"/>
      <c r="H25" s="51"/>
      <c r="I25" s="51"/>
      <c r="J25" s="51"/>
    </row>
  </sheetData>
  <mergeCells count="7">
    <mergeCell ref="B24:J24"/>
    <mergeCell ref="B25:J25"/>
    <mergeCell ref="A2:I2"/>
    <mergeCell ref="A3:I3"/>
    <mergeCell ref="B21:J21"/>
    <mergeCell ref="B22:J22"/>
    <mergeCell ref="B23:J2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3"/>
  <sheetViews>
    <sheetView showGridLines="0" zoomScaleNormal="100" workbookViewId="0">
      <selection activeCell="B57" sqref="B57"/>
    </sheetView>
  </sheetViews>
  <sheetFormatPr defaultColWidth="8.7109375" defaultRowHeight="15" x14ac:dyDescent="0.25"/>
  <cols>
    <col min="1" max="1" width="6" customWidth="1"/>
    <col min="2" max="2" width="62" customWidth="1"/>
    <col min="3" max="3" width="16" customWidth="1"/>
    <col min="4" max="4" width="78" customWidth="1"/>
  </cols>
  <sheetData>
    <row r="2" spans="1:4" ht="24" customHeight="1" x14ac:dyDescent="0.25">
      <c r="A2" s="52" t="s">
        <v>197</v>
      </c>
      <c r="B2" s="52"/>
      <c r="C2" s="52"/>
      <c r="D2" s="52"/>
    </row>
    <row r="4" spans="1:4" ht="15" customHeight="1" x14ac:dyDescent="0.25">
      <c r="A4" s="59" t="s">
        <v>198</v>
      </c>
      <c r="B4" s="59"/>
      <c r="C4" s="59"/>
      <c r="D4" s="59"/>
    </row>
    <row r="5" spans="1:4" ht="15" customHeight="1" x14ac:dyDescent="0.25">
      <c r="A5" s="40"/>
      <c r="B5" s="41" t="s">
        <v>199</v>
      </c>
      <c r="C5" s="42">
        <v>1621</v>
      </c>
      <c r="D5" s="43" t="s">
        <v>200</v>
      </c>
    </row>
    <row r="6" spans="1:4" ht="48" customHeight="1" x14ac:dyDescent="0.25">
      <c r="A6" s="40"/>
      <c r="B6" s="41" t="s">
        <v>201</v>
      </c>
      <c r="C6" s="44" t="s">
        <v>202</v>
      </c>
      <c r="D6" s="43" t="s">
        <v>203</v>
      </c>
    </row>
    <row r="7" spans="1:4" ht="15" customHeight="1" x14ac:dyDescent="0.25">
      <c r="A7" s="40"/>
      <c r="B7" s="41" t="s">
        <v>204</v>
      </c>
      <c r="C7" s="45">
        <v>0.06</v>
      </c>
      <c r="D7" s="43" t="s">
        <v>205</v>
      </c>
    </row>
    <row r="8" spans="1:4" ht="15" customHeight="1" x14ac:dyDescent="0.25">
      <c r="A8" s="40"/>
      <c r="B8" s="41" t="s">
        <v>206</v>
      </c>
      <c r="C8" s="46">
        <v>12</v>
      </c>
      <c r="D8" s="43" t="s">
        <v>207</v>
      </c>
    </row>
    <row r="10" spans="1:4" ht="15" customHeight="1" x14ac:dyDescent="0.25">
      <c r="A10" s="59" t="s">
        <v>208</v>
      </c>
      <c r="B10" s="59"/>
      <c r="C10" s="59"/>
      <c r="D10" s="59"/>
    </row>
    <row r="11" spans="1:4" ht="24" customHeight="1" x14ac:dyDescent="0.25">
      <c r="A11" s="40"/>
      <c r="B11" s="41" t="s">
        <v>209</v>
      </c>
      <c r="C11" s="45">
        <v>8.3299999999999999E-2</v>
      </c>
      <c r="D11" s="43" t="s">
        <v>210</v>
      </c>
    </row>
    <row r="12" spans="1:4" ht="48" customHeight="1" x14ac:dyDescent="0.25">
      <c r="A12" s="40"/>
      <c r="B12" s="41" t="s">
        <v>211</v>
      </c>
      <c r="C12" s="45">
        <v>0.1111</v>
      </c>
      <c r="D12" s="43" t="s">
        <v>212</v>
      </c>
    </row>
    <row r="13" spans="1:4" ht="15" customHeight="1" x14ac:dyDescent="0.25">
      <c r="A13" s="40"/>
      <c r="B13" s="8" t="s">
        <v>96</v>
      </c>
      <c r="C13" s="47">
        <f>SUM(C11:C12)</f>
        <v>0.19440000000000002</v>
      </c>
      <c r="D13" s="48"/>
    </row>
    <row r="15" spans="1:4" ht="15" customHeight="1" x14ac:dyDescent="0.25">
      <c r="A15" s="59" t="s">
        <v>213</v>
      </c>
      <c r="B15" s="59"/>
      <c r="C15" s="59"/>
      <c r="D15" s="59"/>
    </row>
    <row r="16" spans="1:4" ht="15" customHeight="1" x14ac:dyDescent="0.25">
      <c r="A16" s="40"/>
      <c r="B16" s="41" t="s">
        <v>214</v>
      </c>
      <c r="C16" s="45">
        <v>0.2</v>
      </c>
      <c r="D16" s="43" t="s">
        <v>215</v>
      </c>
    </row>
    <row r="17" spans="1:4" ht="15" customHeight="1" x14ac:dyDescent="0.25">
      <c r="A17" s="40"/>
      <c r="B17" s="41" t="s">
        <v>216</v>
      </c>
      <c r="C17" s="45">
        <v>1.4999999999999999E-2</v>
      </c>
      <c r="D17" s="43" t="s">
        <v>217</v>
      </c>
    </row>
    <row r="18" spans="1:4" ht="15" customHeight="1" x14ac:dyDescent="0.25">
      <c r="A18" s="40"/>
      <c r="B18" s="41" t="s">
        <v>218</v>
      </c>
      <c r="C18" s="45">
        <v>0.01</v>
      </c>
      <c r="D18" s="43" t="s">
        <v>217</v>
      </c>
    </row>
    <row r="19" spans="1:4" ht="15" customHeight="1" x14ac:dyDescent="0.25">
      <c r="A19" s="40"/>
      <c r="B19" s="41" t="s">
        <v>219</v>
      </c>
      <c r="C19" s="45">
        <v>2E-3</v>
      </c>
      <c r="D19" s="43" t="s">
        <v>217</v>
      </c>
    </row>
    <row r="20" spans="1:4" ht="15" customHeight="1" x14ac:dyDescent="0.25">
      <c r="A20" s="40"/>
      <c r="B20" s="41" t="s">
        <v>220</v>
      </c>
      <c r="C20" s="45">
        <v>2.5000000000000001E-2</v>
      </c>
      <c r="D20" s="43" t="s">
        <v>221</v>
      </c>
    </row>
    <row r="21" spans="1:4" ht="15" customHeight="1" x14ac:dyDescent="0.25">
      <c r="A21" s="40"/>
      <c r="B21" s="41" t="s">
        <v>222</v>
      </c>
      <c r="C21" s="45">
        <v>0.08</v>
      </c>
      <c r="D21" s="43" t="s">
        <v>223</v>
      </c>
    </row>
    <row r="22" spans="1:4" ht="48" customHeight="1" x14ac:dyDescent="0.25">
      <c r="A22" s="40"/>
      <c r="B22" s="41" t="s">
        <v>224</v>
      </c>
      <c r="C22" s="45">
        <v>0.03</v>
      </c>
      <c r="D22" s="43" t="s">
        <v>225</v>
      </c>
    </row>
    <row r="23" spans="1:4" ht="15" customHeight="1" x14ac:dyDescent="0.25">
      <c r="A23" s="40"/>
      <c r="B23" s="41" t="s">
        <v>226</v>
      </c>
      <c r="C23" s="45">
        <v>6.0000000000000001E-3</v>
      </c>
      <c r="D23" s="43" t="s">
        <v>217</v>
      </c>
    </row>
    <row r="24" spans="1:4" ht="15" customHeight="1" x14ac:dyDescent="0.25">
      <c r="A24" s="40"/>
      <c r="B24" s="8" t="s">
        <v>227</v>
      </c>
      <c r="C24" s="47">
        <f>SUM(C16:C23)</f>
        <v>0.3680000000000001</v>
      </c>
      <c r="D24" s="48"/>
    </row>
    <row r="26" spans="1:4" ht="15" customHeight="1" x14ac:dyDescent="0.25">
      <c r="A26" s="59" t="s">
        <v>228</v>
      </c>
      <c r="B26" s="59"/>
      <c r="C26" s="59"/>
      <c r="D26" s="59"/>
    </row>
    <row r="27" spans="1:4" ht="15" customHeight="1" x14ac:dyDescent="0.25">
      <c r="A27" s="40"/>
      <c r="B27" s="41" t="s">
        <v>229</v>
      </c>
      <c r="C27" s="45">
        <v>4.5999999999999999E-3</v>
      </c>
      <c r="D27" s="43" t="s">
        <v>230</v>
      </c>
    </row>
    <row r="28" spans="1:4" ht="15" customHeight="1" x14ac:dyDescent="0.25">
      <c r="A28" s="40"/>
      <c r="B28" s="41" t="s">
        <v>231</v>
      </c>
      <c r="C28" s="45">
        <v>2.9999999999999997E-4</v>
      </c>
      <c r="D28" s="43" t="s">
        <v>232</v>
      </c>
    </row>
    <row r="29" spans="1:4" ht="15" customHeight="1" x14ac:dyDescent="0.25">
      <c r="A29" s="40"/>
      <c r="B29" s="41" t="s">
        <v>233</v>
      </c>
      <c r="C29" s="45">
        <v>1.9400000000000001E-2</v>
      </c>
      <c r="D29" s="43" t="s">
        <v>234</v>
      </c>
    </row>
    <row r="30" spans="1:4" ht="15" customHeight="1" x14ac:dyDescent="0.25">
      <c r="A30" s="40"/>
      <c r="B30" s="41" t="s">
        <v>235</v>
      </c>
      <c r="C30" s="45">
        <v>7.1000000000000004E-3</v>
      </c>
      <c r="D30" s="43" t="s">
        <v>230</v>
      </c>
    </row>
    <row r="31" spans="1:4" ht="60" customHeight="1" x14ac:dyDescent="0.25">
      <c r="A31" s="40"/>
      <c r="B31" s="41" t="s">
        <v>236</v>
      </c>
      <c r="C31" s="45">
        <v>0.04</v>
      </c>
      <c r="D31" s="43" t="s">
        <v>237</v>
      </c>
    </row>
    <row r="32" spans="1:4" ht="15" customHeight="1" x14ac:dyDescent="0.25">
      <c r="A32" s="40"/>
      <c r="B32" s="8" t="s">
        <v>238</v>
      </c>
      <c r="C32" s="47">
        <f>SUM(C27:C31)</f>
        <v>7.1400000000000005E-2</v>
      </c>
      <c r="D32" s="48"/>
    </row>
    <row r="34" spans="1:4" ht="15" customHeight="1" x14ac:dyDescent="0.25">
      <c r="A34" s="59" t="s">
        <v>239</v>
      </c>
      <c r="B34" s="59"/>
      <c r="C34" s="59"/>
      <c r="D34" s="59"/>
    </row>
    <row r="35" spans="1:4" ht="24" customHeight="1" x14ac:dyDescent="0.25">
      <c r="A35" s="40"/>
      <c r="B35" s="41" t="s">
        <v>240</v>
      </c>
      <c r="C35" s="45">
        <v>1.6199999999999999E-2</v>
      </c>
      <c r="D35" s="43" t="s">
        <v>241</v>
      </c>
    </row>
    <row r="36" spans="1:4" ht="15" customHeight="1" x14ac:dyDescent="0.25">
      <c r="A36" s="40"/>
      <c r="B36" s="41" t="s">
        <v>242</v>
      </c>
      <c r="C36" s="45">
        <v>2.8E-3</v>
      </c>
      <c r="D36" s="43" t="s">
        <v>243</v>
      </c>
    </row>
    <row r="37" spans="1:4" ht="15" customHeight="1" x14ac:dyDescent="0.25">
      <c r="A37" s="40"/>
      <c r="B37" s="41" t="s">
        <v>244</v>
      </c>
      <c r="C37" s="45">
        <v>1E-4</v>
      </c>
      <c r="D37" s="43" t="s">
        <v>245</v>
      </c>
    </row>
    <row r="38" spans="1:4" ht="15" customHeight="1" x14ac:dyDescent="0.25">
      <c r="A38" s="40"/>
      <c r="B38" s="41" t="s">
        <v>246</v>
      </c>
      <c r="C38" s="45">
        <v>2.9999999999999997E-4</v>
      </c>
      <c r="D38" s="43" t="s">
        <v>247</v>
      </c>
    </row>
    <row r="39" spans="1:4" ht="15" customHeight="1" x14ac:dyDescent="0.25">
      <c r="A39" s="40"/>
      <c r="B39" s="41" t="s">
        <v>248</v>
      </c>
      <c r="C39" s="45">
        <v>6.9999999999999999E-4</v>
      </c>
      <c r="D39" s="43" t="s">
        <v>249</v>
      </c>
    </row>
    <row r="40" spans="1:4" ht="15" customHeight="1" x14ac:dyDescent="0.25">
      <c r="A40" s="40"/>
      <c r="B40" s="41" t="s">
        <v>250</v>
      </c>
      <c r="C40" s="45">
        <v>1E-4</v>
      </c>
      <c r="D40" s="43"/>
    </row>
    <row r="41" spans="1:4" ht="15" customHeight="1" x14ac:dyDescent="0.25">
      <c r="A41" s="40"/>
      <c r="B41" s="41" t="s">
        <v>251</v>
      </c>
      <c r="C41" s="45">
        <v>0</v>
      </c>
      <c r="D41" s="43" t="s">
        <v>252</v>
      </c>
    </row>
    <row r="42" spans="1:4" ht="15" customHeight="1" x14ac:dyDescent="0.25">
      <c r="A42" s="40"/>
      <c r="B42" s="8" t="s">
        <v>129</v>
      </c>
      <c r="C42" s="47">
        <f>SUM(C35:C41)</f>
        <v>2.0199999999999999E-2</v>
      </c>
      <c r="D42" s="48" t="s">
        <v>253</v>
      </c>
    </row>
    <row r="44" spans="1:4" ht="15" customHeight="1" x14ac:dyDescent="0.25">
      <c r="A44" s="59" t="s">
        <v>254</v>
      </c>
      <c r="B44" s="59"/>
      <c r="C44" s="59"/>
      <c r="D44" s="59"/>
    </row>
    <row r="45" spans="1:4" ht="48" customHeight="1" x14ac:dyDescent="0.25">
      <c r="A45" s="40"/>
      <c r="B45" s="41" t="s">
        <v>255</v>
      </c>
      <c r="C45" s="45">
        <v>0</v>
      </c>
      <c r="D45" s="43" t="s">
        <v>256</v>
      </c>
    </row>
    <row r="46" spans="1:4" ht="24" customHeight="1" x14ac:dyDescent="0.25">
      <c r="A46" s="40"/>
      <c r="B46" s="41" t="s">
        <v>257</v>
      </c>
      <c r="C46" s="45">
        <v>0</v>
      </c>
      <c r="D46" s="43" t="s">
        <v>258</v>
      </c>
    </row>
    <row r="47" spans="1:4" ht="15" customHeight="1" x14ac:dyDescent="0.25">
      <c r="A47" s="40"/>
      <c r="B47" s="41" t="s">
        <v>259</v>
      </c>
      <c r="C47" s="45">
        <v>6.4999999999999997E-3</v>
      </c>
      <c r="D47" s="43" t="s">
        <v>260</v>
      </c>
    </row>
    <row r="48" spans="1:4" ht="15" customHeight="1" x14ac:dyDescent="0.25">
      <c r="A48" s="40"/>
      <c r="B48" s="41" t="s">
        <v>261</v>
      </c>
      <c r="C48" s="45">
        <v>0.03</v>
      </c>
      <c r="D48" s="43" t="s">
        <v>260</v>
      </c>
    </row>
    <row r="49" spans="1:4" ht="60" customHeight="1" x14ac:dyDescent="0.25">
      <c r="A49" s="40"/>
      <c r="B49" s="41" t="s">
        <v>262</v>
      </c>
      <c r="C49" s="45">
        <v>0.03</v>
      </c>
      <c r="D49" s="43" t="s">
        <v>263</v>
      </c>
    </row>
    <row r="50" spans="1:4" ht="36" customHeight="1" x14ac:dyDescent="0.25">
      <c r="A50" s="40"/>
      <c r="B50" s="41" t="s">
        <v>264</v>
      </c>
      <c r="C50" s="45">
        <v>0</v>
      </c>
      <c r="D50" s="43" t="s">
        <v>265</v>
      </c>
    </row>
    <row r="51" spans="1:4" ht="15" customHeight="1" x14ac:dyDescent="0.25">
      <c r="A51" s="40"/>
      <c r="B51" s="8" t="s">
        <v>266</v>
      </c>
      <c r="C51" s="47">
        <f>SUM(C47:C50)</f>
        <v>6.6500000000000004E-2</v>
      </c>
      <c r="D51" s="48" t="s">
        <v>267</v>
      </c>
    </row>
    <row r="53" spans="1:4" ht="15" customHeight="1" x14ac:dyDescent="0.25">
      <c r="A53" s="59" t="s">
        <v>268</v>
      </c>
      <c r="B53" s="59"/>
      <c r="C53" s="59"/>
      <c r="D53" s="59"/>
    </row>
    <row r="54" spans="1:4" ht="15" customHeight="1" x14ac:dyDescent="0.25">
      <c r="A54" s="40"/>
      <c r="B54" s="41" t="s">
        <v>269</v>
      </c>
      <c r="C54" s="45">
        <v>0.5</v>
      </c>
      <c r="D54" s="43" t="s">
        <v>270</v>
      </c>
    </row>
    <row r="55" spans="1:4" ht="24" customHeight="1" x14ac:dyDescent="0.25">
      <c r="A55" s="40"/>
      <c r="B55" s="41" t="s">
        <v>271</v>
      </c>
      <c r="C55" s="45">
        <v>0.33329999999999999</v>
      </c>
      <c r="D55" s="43" t="s">
        <v>272</v>
      </c>
    </row>
    <row r="56" spans="1:4" ht="15" customHeight="1" x14ac:dyDescent="0.25">
      <c r="A56" s="40"/>
      <c r="B56" s="41" t="s">
        <v>273</v>
      </c>
      <c r="C56" s="45">
        <v>0.2</v>
      </c>
      <c r="D56" s="43" t="s">
        <v>274</v>
      </c>
    </row>
    <row r="57" spans="1:4" ht="15" customHeight="1" x14ac:dyDescent="0.25">
      <c r="A57" s="40"/>
      <c r="B57" s="41" t="s">
        <v>275</v>
      </c>
      <c r="C57" s="49">
        <v>1.1428</v>
      </c>
      <c r="D57" s="43" t="s">
        <v>276</v>
      </c>
    </row>
    <row r="58" spans="1:4" ht="21.75" customHeight="1" x14ac:dyDescent="0.25">
      <c r="B58" s="41" t="s">
        <v>277</v>
      </c>
      <c r="C58" s="45">
        <v>1</v>
      </c>
      <c r="D58" s="43" t="s">
        <v>278</v>
      </c>
    </row>
    <row r="60" spans="1:4" ht="15" customHeight="1" x14ac:dyDescent="0.25">
      <c r="A60" s="59" t="s">
        <v>279</v>
      </c>
      <c r="B60" s="59"/>
      <c r="C60" s="59"/>
      <c r="D60" s="59"/>
    </row>
    <row r="61" spans="1:4" ht="15" customHeight="1" x14ac:dyDescent="0.25">
      <c r="A61" s="40"/>
      <c r="B61" s="41" t="s">
        <v>280</v>
      </c>
      <c r="C61" s="50">
        <v>1</v>
      </c>
      <c r="D61" s="43" t="s">
        <v>281</v>
      </c>
    </row>
    <row r="62" spans="1:4" ht="15" customHeight="1" x14ac:dyDescent="0.25">
      <c r="A62" s="40"/>
      <c r="B62" s="41" t="s">
        <v>282</v>
      </c>
      <c r="C62" s="50">
        <f>365/2/12</f>
        <v>15.208333333333334</v>
      </c>
      <c r="D62" s="43" t="s">
        <v>283</v>
      </c>
    </row>
    <row r="63" spans="1:4" ht="15" customHeight="1" x14ac:dyDescent="0.25">
      <c r="A63" s="40"/>
      <c r="B63" s="41" t="s">
        <v>284</v>
      </c>
      <c r="C63" s="45">
        <v>0.5</v>
      </c>
      <c r="D63" s="43" t="s">
        <v>285</v>
      </c>
    </row>
  </sheetData>
  <mergeCells count="9">
    <mergeCell ref="A34:D34"/>
    <mergeCell ref="A44:D44"/>
    <mergeCell ref="A53:D53"/>
    <mergeCell ref="A60:D60"/>
    <mergeCell ref="A2:D2"/>
    <mergeCell ref="A4:D4"/>
    <mergeCell ref="A10:D10"/>
    <mergeCell ref="A15:D15"/>
    <mergeCell ref="A26:D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Resumo</vt:lpstr>
      <vt:lpstr>Planilha Analítica</vt:lpstr>
      <vt:lpstr>Itens Variáveis</vt:lpstr>
      <vt:lpstr>Parâmetros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Licitação 02 SAAESAC</cp:lastModifiedBy>
  <cp:revision>0</cp:revision>
  <dcterms:created xsi:type="dcterms:W3CDTF">2026-08-10T16:09:12Z</dcterms:created>
  <dcterms:modified xsi:type="dcterms:W3CDTF">2026-10-14T10:46:25Z</dcterms:modified>
  <dc:language>en-US</dc:language>
</cp:coreProperties>
</file>